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Первом 1" sheetId="1" r:id="rId1"/>
  </sheets>
  <definedNames>
    <definedName name="_xlnm.Print_Area" localSheetId="0">'Первом 1'!$A$1:$I$70</definedName>
  </definedNames>
  <calcPr calcId="125725" calcOnSave="0"/>
</workbook>
</file>

<file path=xl/calcChain.xml><?xml version="1.0" encoding="utf-8"?>
<calcChain xmlns="http://schemas.openxmlformats.org/spreadsheetml/2006/main">
  <c r="E71" i="1"/>
  <c r="E67"/>
  <c r="E68"/>
  <c r="E64"/>
  <c r="E51"/>
  <c r="G35"/>
  <c r="E46"/>
  <c r="E55"/>
  <c r="E29"/>
  <c r="E30"/>
  <c r="D14" l="1"/>
  <c r="G53" l="1"/>
  <c r="E53" l="1"/>
  <c r="G59" l="1"/>
  <c r="G41"/>
  <c r="E41"/>
  <c r="G31"/>
  <c r="E31"/>
  <c r="D19"/>
  <c r="C8"/>
  <c r="F27" l="1"/>
  <c r="F65"/>
  <c r="F63"/>
  <c r="F35"/>
  <c r="F28"/>
  <c r="F30"/>
  <c r="F64"/>
  <c r="F51"/>
  <c r="F55"/>
  <c r="F29"/>
  <c r="F31"/>
  <c r="F41"/>
  <c r="F53"/>
  <c r="C36"/>
  <c r="C47"/>
  <c r="C66"/>
  <c r="C41"/>
  <c r="C59"/>
  <c r="C31"/>
  <c r="H51"/>
  <c r="H64"/>
  <c r="H65"/>
  <c r="H57"/>
  <c r="H55"/>
  <c r="H56"/>
  <c r="F58"/>
  <c r="H58"/>
  <c r="E59"/>
  <c r="F59" s="1"/>
  <c r="F56"/>
  <c r="F57"/>
  <c r="H46"/>
  <c r="H53"/>
  <c r="H28"/>
  <c r="H30"/>
  <c r="H41"/>
  <c r="F52"/>
  <c r="H59"/>
  <c r="H29"/>
  <c r="H40"/>
  <c r="F46"/>
  <c r="H27"/>
  <c r="H31"/>
  <c r="F40"/>
  <c r="H52"/>
  <c r="E66" l="1"/>
  <c r="F66" s="1"/>
  <c r="E47"/>
  <c r="F47" s="1"/>
  <c r="F45"/>
  <c r="E36"/>
  <c r="F36" s="1"/>
  <c r="C67"/>
  <c r="G47" l="1"/>
  <c r="H47" s="1"/>
  <c r="H45"/>
  <c r="G66"/>
  <c r="H66" s="1"/>
  <c r="H63"/>
  <c r="C71"/>
  <c r="C68" s="1"/>
  <c r="D69" s="1"/>
  <c r="G36"/>
  <c r="H35"/>
  <c r="G67" l="1"/>
  <c r="H36"/>
  <c r="G71" l="1"/>
  <c r="H69" s="1"/>
  <c r="H70" s="1"/>
  <c r="F69"/>
  <c r="D70"/>
  <c r="F70" s="1"/>
  <c r="G68" l="1"/>
</calcChain>
</file>

<file path=xl/sharedStrings.xml><?xml version="1.0" encoding="utf-8"?>
<sst xmlns="http://schemas.openxmlformats.org/spreadsheetml/2006/main" count="129" uniqueCount="62">
  <si>
    <t>Общая площадь дома, в том числе:</t>
  </si>
  <si>
    <t>- общая площадь жилых помещений</t>
  </si>
  <si>
    <t>- общая площадь нежилых помещений</t>
  </si>
  <si>
    <t>руб.</t>
  </si>
  <si>
    <t>содержание и ремонт</t>
  </si>
  <si>
    <t>СПРАВОЧНО: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</si>
  <si>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</si>
  <si>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</si>
  <si>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</si>
  <si>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2016г., руб. без НДС</t>
  </si>
  <si>
    <t>Фактическая годовая стоимость за 2016 год, руб. без НДС</t>
  </si>
  <si>
    <t>Плановая годовая стоимость на 2017г.,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</si>
  <si>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</si>
  <si>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</si>
  <si>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</si>
  <si>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</si>
  <si>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Материальные затраты (хозинвентарь, моющие средства, песчано-солевая смесь)</t>
  </si>
  <si>
    <t xml:space="preserve">Дератизация 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</si>
  <si>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</si>
  <si>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</si>
  <si>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</si>
  <si>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</si>
  <si>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</si>
  <si>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</si>
  <si>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</si>
  <si>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</si>
  <si>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</si>
  <si>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</si>
  <si>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</si>
  <si>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</si>
  <si>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</si>
  <si>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</si>
  <si>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</si>
  <si>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ВСЕГО по статье " Текущий ремонт конструктивных элементов МКД"</t>
  </si>
  <si>
    <t>Управление МКД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</si>
  <si>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</si>
  <si>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</si>
  <si>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</si>
  <si>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</si>
  <si>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</si>
  <si>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</si>
  <si>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</si>
  <si>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Отчет об исполнении управляющей организацией договора управления за 2017 год.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</si>
  <si>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</si>
  <si>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</si>
  <si>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Начислено за работы (услуги) по содержанию и текущему ремонту за 2017г. В т.ч.</t>
  </si>
  <si>
    <t>Получено денежных средств в 2017г.</t>
  </si>
  <si>
    <t>Задолженность потребителей (на конец 2017г.)</t>
  </si>
  <si>
    <t>Задолженность потребителей (на конец 2017г.) по жилищным и коммунальным услугам перед ООО "ИЭК СЕРВИС"</t>
  </si>
  <si>
    <t>Фактическая годовая стоимость за 2017 год, руб. без НДС</t>
  </si>
  <si>
    <t>Плановая годовая стоимость на 2018г., руб. без НДС</t>
  </si>
  <si>
    <t>Заработная плата и страховые взносы работников, занятых управлением МКД (инженер,диспетчер)</t>
  </si>
  <si>
    <t>Рост затрат обусловлен ростом МРОТ с 01.01.2018г. С 10850 до 11400 руб./мес.</t>
  </si>
  <si>
    <t>Рост затрат обусловлен ростом стоимости услуг ООО "Эко-Точка" с 01.01.2018г. В 2 раза</t>
  </si>
  <si>
    <t>ООО "ИЭК Сервис"</t>
  </si>
  <si>
    <t>Финансовый результат деятельности (+прибыль, -убыток)</t>
  </si>
  <si>
    <t>Плановая годовая стоимость на 2018г. рассчитана с учетом ТО раз в три года по тарифам обслуживающей организации</t>
  </si>
  <si>
    <t>ремонт лестничных переплетов,перил</t>
  </si>
  <si>
    <t>ремонт и замена автомата,востановление освещения входа в подъезд</t>
  </si>
  <si>
    <t>Заработная плата и страховые взносы работников, занятых текущим ремонтом (ГАЗОЭЛЕКТРОсварщик,)</t>
  </si>
  <si>
    <t>Адрес многоквартирного дома: ШИРОКОВО ,д.20</t>
  </si>
  <si>
    <t>окос травы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</si>
</sst>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43" fontId="8" fillId="0" borderId="1" xfId="0" applyNumberFormat="1" applyFont="1" applyFill="1" applyBorder="1" applyAlignment="1" applyProtection="1">
      <alignment horizontal="right" vertical="top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/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0" fillId="0" borderId="0" xfId="0" applyNumberFormat="1"/>
    <xf numFmtId="2" fontId="0" fillId="0" borderId="0" xfId="0" applyNumberFormat="1" applyBorder="1" applyAlignment="1">
      <alignment wrapText="1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76"/>
  <sheetViews>
    <sheetView tabSelected="1" zoomScaleNormal="100" workbookViewId="0">
      <selection activeCell="E72" sqref="E72"/>
    </sheetView>
  </sheetViews>
  <sheetFormatPr defaultRowHeight="15"/>
  <cols>
    <col min="1" max="1" width="6" customWidth="1"/>
    <col min="2" max="2" width="49.28515625" customWidth="1"/>
    <col min="3" max="3" width="11.5703125" bestFit="1" customWidth="1"/>
    <col min="4" max="4" width="14.140625" customWidth="1"/>
    <col min="5" max="5" width="11.140625" customWidth="1"/>
    <col min="6" max="6" width="11.5703125" bestFit="1" customWidth="1"/>
    <col min="7" max="7" width="11.5703125" customWidth="1"/>
    <col min="8" max="8" width="9.140625" customWidth="1"/>
    <col min="9" max="9" width="23.7109375" customWidth="1"/>
  </cols>
  <sheetData>
    <row r="1" spans="1:9">
      <c r="A1" t="s">
        <v>54</v>
      </c>
    </row>
    <row r="3" spans="1:9" ht="18.75">
      <c r="B3" s="1" t="s">
        <v>42</v>
      </c>
    </row>
    <row r="4" spans="1:9" ht="6" customHeight="1">
      <c r="B4" s="1"/>
    </row>
    <row r="5" spans="1:9" hidden="1"/>
    <row r="6" spans="1:9">
      <c r="A6" s="2" t="s">
        <v>60</v>
      </c>
      <c r="B6" s="3"/>
      <c r="C6" s="3"/>
      <c r="D6" s="3"/>
    </row>
    <row r="7" spans="1:9" ht="9.75" customHeight="1">
      <c r="A7" s="2"/>
      <c r="B7" s="3"/>
      <c r="C7" s="3"/>
      <c r="D7" s="3"/>
    </row>
    <row r="8" spans="1:9">
      <c r="A8" s="2"/>
      <c r="B8" s="4" t="s">
        <v>0</v>
      </c>
      <c r="C8" s="5">
        <f>C9+C10</f>
        <v>530.6</v>
      </c>
      <c r="D8" s="3"/>
    </row>
    <row r="9" spans="1:9">
      <c r="A9" s="2"/>
      <c r="B9" s="4" t="s">
        <v>1</v>
      </c>
      <c r="C9" s="5">
        <v>530.6</v>
      </c>
      <c r="D9" s="3"/>
    </row>
    <row r="10" spans="1:9">
      <c r="A10" s="2"/>
      <c r="B10" s="4" t="s">
        <v>2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5.25" customHeight="1">
      <c r="A12" s="37" t="s">
        <v>43</v>
      </c>
      <c r="B12" s="38"/>
      <c r="C12" s="38"/>
      <c r="D12" s="39"/>
      <c r="E12" s="9"/>
      <c r="F12" s="9"/>
      <c r="G12" s="9"/>
      <c r="H12" s="9"/>
      <c r="I12" s="9"/>
    </row>
    <row r="13" spans="1:9">
      <c r="A13" s="10">
        <v>1</v>
      </c>
      <c r="B13" s="11" t="s">
        <v>44</v>
      </c>
      <c r="C13" s="10" t="s">
        <v>3</v>
      </c>
      <c r="D13" s="12">
        <v>0</v>
      </c>
      <c r="E13" s="9"/>
      <c r="F13" s="9"/>
      <c r="G13" s="9"/>
      <c r="H13" s="9"/>
      <c r="I13" s="9"/>
    </row>
    <row r="14" spans="1:9" ht="30">
      <c r="A14" s="10">
        <v>2</v>
      </c>
      <c r="B14" s="11" t="s">
        <v>45</v>
      </c>
      <c r="C14" s="10" t="s">
        <v>3</v>
      </c>
      <c r="D14" s="12">
        <f>D15+D16+D17</f>
        <v>58534.59</v>
      </c>
      <c r="E14" s="13"/>
      <c r="F14" s="9"/>
      <c r="G14" s="9"/>
      <c r="H14" s="9"/>
      <c r="I14" s="9"/>
    </row>
    <row r="15" spans="1:9" s="18" customFormat="1">
      <c r="A15" s="14"/>
      <c r="B15" s="15" t="s">
        <v>4</v>
      </c>
      <c r="C15" s="14"/>
      <c r="D15" s="16">
        <v>58534.59</v>
      </c>
      <c r="E15" s="13"/>
      <c r="F15" s="17"/>
      <c r="G15" s="17"/>
      <c r="H15" s="17"/>
      <c r="I15" s="17"/>
    </row>
    <row r="16" spans="1:9" s="18" customFormat="1">
      <c r="A16" s="14"/>
      <c r="B16" s="15"/>
      <c r="C16" s="14"/>
      <c r="D16" s="16"/>
      <c r="E16" s="13"/>
      <c r="F16" s="17"/>
      <c r="G16" s="17"/>
      <c r="H16" s="17"/>
      <c r="I16" s="17"/>
    </row>
    <row r="17" spans="1:9" s="18" customFormat="1">
      <c r="A17" s="14"/>
      <c r="B17" s="15"/>
      <c r="C17" s="14"/>
      <c r="D17" s="16"/>
      <c r="E17" s="13"/>
      <c r="F17" s="17"/>
      <c r="G17" s="17"/>
      <c r="H17" s="17"/>
      <c r="I17" s="17"/>
    </row>
    <row r="18" spans="1:9">
      <c r="A18" s="10">
        <v>3</v>
      </c>
      <c r="B18" s="11" t="s">
        <v>46</v>
      </c>
      <c r="C18" s="10" t="s">
        <v>3</v>
      </c>
      <c r="D18" s="12">
        <v>11148.99</v>
      </c>
      <c r="E18" s="9"/>
      <c r="F18" s="9"/>
      <c r="G18" s="9"/>
      <c r="H18" s="9"/>
      <c r="I18" s="9"/>
    </row>
    <row r="19" spans="1:9">
      <c r="A19" s="10">
        <v>4</v>
      </c>
      <c r="B19" s="11" t="s">
        <v>47</v>
      </c>
      <c r="C19" s="10" t="s">
        <v>3</v>
      </c>
      <c r="D19" s="12">
        <f>D13+D14-D18</f>
        <v>47385.599999999999</v>
      </c>
      <c r="E19" s="9"/>
      <c r="F19" s="9"/>
      <c r="G19" s="9"/>
      <c r="H19" s="9"/>
      <c r="I19" s="9"/>
    </row>
    <row r="20" spans="1:9">
      <c r="A20" s="19"/>
      <c r="B20" s="20"/>
      <c r="C20" s="19"/>
      <c r="D20" s="21"/>
      <c r="E20" s="9"/>
      <c r="F20" s="9"/>
      <c r="G20" s="9"/>
      <c r="H20" s="9"/>
      <c r="I20" s="9"/>
    </row>
    <row r="21" spans="1:9" s="23" customFormat="1">
      <c r="A21" s="9"/>
      <c r="B21" s="22" t="s">
        <v>5</v>
      </c>
      <c r="C21" s="9"/>
      <c r="D21" s="9"/>
      <c r="E21" s="9"/>
      <c r="F21" s="9"/>
      <c r="G21" s="9"/>
      <c r="H21" s="9"/>
      <c r="I21" s="9"/>
    </row>
    <row r="22" spans="1:9" ht="45">
      <c r="A22" s="10">
        <v>5</v>
      </c>
      <c r="B22" s="11" t="s">
        <v>48</v>
      </c>
      <c r="C22" s="10" t="s">
        <v>3</v>
      </c>
      <c r="D22" s="12">
        <v>2778557.15</v>
      </c>
      <c r="E22" s="9"/>
      <c r="F22" s="9"/>
      <c r="G22" s="9"/>
      <c r="H22" s="9"/>
      <c r="I22" s="9"/>
    </row>
    <row r="23" spans="1:9" s="23" customFormat="1">
      <c r="A23" s="9"/>
      <c r="B23" s="22"/>
      <c r="C23" s="9"/>
      <c r="D23" s="9"/>
      <c r="E23" s="9"/>
      <c r="F23" s="9"/>
      <c r="G23" s="9"/>
      <c r="H23" s="9"/>
      <c r="I23" s="9"/>
    </row>
    <row r="24" spans="1:9" s="2" customFormat="1" ht="25.5" customHeight="1">
      <c r="A24" s="40" t="s">
        <v>6</v>
      </c>
      <c r="B24" s="41"/>
      <c r="C24" s="41"/>
      <c r="D24" s="41"/>
      <c r="E24" s="41"/>
      <c r="F24" s="41"/>
      <c r="G24" s="41"/>
      <c r="H24" s="41"/>
      <c r="I24" s="42"/>
    </row>
    <row r="25" spans="1:9" ht="36.75" customHeight="1">
      <c r="A25" s="43" t="s">
        <v>7</v>
      </c>
      <c r="B25" s="43" t="s">
        <v>8</v>
      </c>
      <c r="C25" s="45" t="s">
        <v>11</v>
      </c>
      <c r="D25" s="46"/>
      <c r="E25" s="45" t="s">
        <v>49</v>
      </c>
      <c r="F25" s="46"/>
      <c r="G25" s="45" t="s">
        <v>50</v>
      </c>
      <c r="H25" s="46"/>
      <c r="I25" s="24" t="s">
        <v>12</v>
      </c>
    </row>
    <row r="26" spans="1:9" ht="34.5">
      <c r="A26" s="44"/>
      <c r="B26" s="44"/>
      <c r="C26" s="25" t="s">
        <v>13</v>
      </c>
      <c r="D26" s="25" t="s">
        <v>14</v>
      </c>
      <c r="E26" s="25" t="s">
        <v>13</v>
      </c>
      <c r="F26" s="25" t="s">
        <v>14</v>
      </c>
      <c r="G26" s="25" t="s">
        <v>13</v>
      </c>
      <c r="H26" s="25" t="s">
        <v>14</v>
      </c>
      <c r="I26" s="26"/>
    </row>
    <row r="27" spans="1:9" ht="45">
      <c r="A27" s="27">
        <v>1</v>
      </c>
      <c r="B27" s="26" t="s">
        <v>15</v>
      </c>
      <c r="C27" s="28"/>
      <c r="D27" s="28"/>
      <c r="E27" s="35">
        <v>7352</v>
      </c>
      <c r="F27" s="29">
        <f>E27/$C$8/6</f>
        <v>2.309335343636135</v>
      </c>
      <c r="G27" s="28">
        <v>13500</v>
      </c>
      <c r="H27" s="29">
        <f>G27/$C$8/12</f>
        <v>2.1202412363362231</v>
      </c>
      <c r="I27" s="25" t="s">
        <v>52</v>
      </c>
    </row>
    <row r="28" spans="1:9" ht="30">
      <c r="A28" s="27">
        <v>2</v>
      </c>
      <c r="B28" s="26" t="s">
        <v>16</v>
      </c>
      <c r="C28" s="28"/>
      <c r="D28" s="28"/>
      <c r="E28" s="28">
        <v>556</v>
      </c>
      <c r="F28" s="29">
        <f>E28/$C$8/6</f>
        <v>0.17464505591154666</v>
      </c>
      <c r="G28" s="28">
        <v>2000</v>
      </c>
      <c r="H28" s="29">
        <f>G28/$C$8/12</f>
        <v>0.31410981279055156</v>
      </c>
      <c r="I28" s="26"/>
    </row>
    <row r="29" spans="1:9">
      <c r="A29" s="27">
        <v>3</v>
      </c>
      <c r="B29" s="26" t="s">
        <v>17</v>
      </c>
      <c r="C29" s="28"/>
      <c r="D29" s="28"/>
      <c r="E29" s="28">
        <f>21036.96*C9/71332.64</f>
        <v>156.48111405942637</v>
      </c>
      <c r="F29" s="29">
        <f>E29/$C$8/6</f>
        <v>4.9152253442463371E-2</v>
      </c>
      <c r="G29" s="28">
        <v>2000</v>
      </c>
      <c r="H29" s="29">
        <f>G29/$C$8/12</f>
        <v>0.31410981279055156</v>
      </c>
      <c r="I29" s="26"/>
    </row>
    <row r="30" spans="1:9">
      <c r="A30" s="27">
        <v>4</v>
      </c>
      <c r="B30" s="26" t="s">
        <v>61</v>
      </c>
      <c r="C30" s="28"/>
      <c r="D30" s="28"/>
      <c r="E30" s="28">
        <f>80480*C9/71332.64</f>
        <v>598.64163165698062</v>
      </c>
      <c r="F30" s="29">
        <f>E30/$C$8/6</f>
        <v>0.1880392108484045</v>
      </c>
      <c r="G30" s="28">
        <v>2000</v>
      </c>
      <c r="H30" s="29">
        <f>G30/$C$8/12</f>
        <v>0.31410981279055156</v>
      </c>
      <c r="I30" s="26"/>
    </row>
    <row r="31" spans="1:9" s="2" customFormat="1" ht="30">
      <c r="A31" s="30"/>
      <c r="B31" s="30" t="s">
        <v>18</v>
      </c>
      <c r="C31" s="31">
        <f>D31*$C$8*8</f>
        <v>17743.263999999999</v>
      </c>
      <c r="D31" s="31">
        <v>4.18</v>
      </c>
      <c r="E31" s="31">
        <f>SUM(E27:E30)</f>
        <v>8663.1227457164077</v>
      </c>
      <c r="F31" s="31">
        <f>E31/$C$8/6</f>
        <v>2.7211718638385496</v>
      </c>
      <c r="G31" s="31">
        <f>SUM(G27:G30)</f>
        <v>19500</v>
      </c>
      <c r="H31" s="31">
        <f>G31/$C$8/12</f>
        <v>3.062570674707878</v>
      </c>
      <c r="I31" s="30"/>
    </row>
    <row r="32" spans="1:9" s="2" customFormat="1" ht="25.5" customHeight="1">
      <c r="A32" s="47" t="s">
        <v>19</v>
      </c>
      <c r="B32" s="48"/>
      <c r="C32" s="48"/>
      <c r="D32" s="48"/>
      <c r="E32" s="48"/>
      <c r="F32" s="48"/>
      <c r="G32" s="48"/>
      <c r="H32" s="48"/>
      <c r="I32" s="49"/>
    </row>
    <row r="33" spans="1:9" ht="36.75" customHeight="1">
      <c r="A33" s="43" t="s">
        <v>7</v>
      </c>
      <c r="B33" s="43" t="s">
        <v>8</v>
      </c>
      <c r="C33" s="45" t="s">
        <v>11</v>
      </c>
      <c r="D33" s="46"/>
      <c r="E33" s="45" t="s">
        <v>49</v>
      </c>
      <c r="F33" s="46"/>
      <c r="G33" s="45" t="s">
        <v>50</v>
      </c>
      <c r="H33" s="46"/>
      <c r="I33" s="24" t="s">
        <v>12</v>
      </c>
    </row>
    <row r="34" spans="1:9" ht="34.5">
      <c r="A34" s="44"/>
      <c r="B34" s="44"/>
      <c r="C34" s="25" t="s">
        <v>13</v>
      </c>
      <c r="D34" s="25" t="s">
        <v>14</v>
      </c>
      <c r="E34" s="25" t="s">
        <v>13</v>
      </c>
      <c r="F34" s="25" t="s">
        <v>14</v>
      </c>
      <c r="G34" s="25" t="s">
        <v>13</v>
      </c>
      <c r="H34" s="25" t="s">
        <v>14</v>
      </c>
      <c r="I34" s="26"/>
    </row>
    <row r="35" spans="1:9" ht="45">
      <c r="A35" s="27">
        <v>1</v>
      </c>
      <c r="B35" s="26" t="s">
        <v>20</v>
      </c>
      <c r="C35" s="28"/>
      <c r="D35" s="28"/>
      <c r="E35" s="28">
        <v>8039.4</v>
      </c>
      <c r="F35" s="29">
        <f>E35/$C$8/6</f>
        <v>2.5252544289483603</v>
      </c>
      <c r="G35" s="28">
        <f>C9*12*5.51</f>
        <v>35083.272000000004</v>
      </c>
      <c r="H35" s="29">
        <f>G35/$C$8/12</f>
        <v>5.5100000000000007</v>
      </c>
      <c r="I35" s="25" t="s">
        <v>53</v>
      </c>
    </row>
    <row r="36" spans="1:9" s="2" customFormat="1" ht="30">
      <c r="A36" s="30"/>
      <c r="B36" s="30" t="s">
        <v>21</v>
      </c>
      <c r="C36" s="31">
        <f>D36*$C$8*8</f>
        <v>8744.2880000000005</v>
      </c>
      <c r="D36" s="31">
        <v>2.06</v>
      </c>
      <c r="E36" s="31">
        <f>SUM(E35:E35)</f>
        <v>8039.4</v>
      </c>
      <c r="F36" s="31">
        <f>E36/$C$8/6</f>
        <v>2.5252544289483603</v>
      </c>
      <c r="G36" s="31">
        <f>SUM(G35:G35)</f>
        <v>35083.272000000004</v>
      </c>
      <c r="H36" s="31">
        <f>G36/$C$8/12</f>
        <v>5.5100000000000007</v>
      </c>
      <c r="I36" s="30"/>
    </row>
    <row r="37" spans="1:9" s="2" customFormat="1" ht="25.5" customHeight="1">
      <c r="A37" s="47" t="s">
        <v>22</v>
      </c>
      <c r="B37" s="48"/>
      <c r="C37" s="48"/>
      <c r="D37" s="48"/>
      <c r="E37" s="48"/>
      <c r="F37" s="48"/>
      <c r="G37" s="48"/>
      <c r="H37" s="48"/>
      <c r="I37" s="49"/>
    </row>
    <row r="38" spans="1:9" ht="36.75" customHeight="1">
      <c r="A38" s="43" t="s">
        <v>7</v>
      </c>
      <c r="B38" s="43" t="s">
        <v>8</v>
      </c>
      <c r="C38" s="45" t="s">
        <v>11</v>
      </c>
      <c r="D38" s="46"/>
      <c r="E38" s="45" t="s">
        <v>49</v>
      </c>
      <c r="F38" s="46"/>
      <c r="G38" s="45" t="s">
        <v>50</v>
      </c>
      <c r="H38" s="46"/>
      <c r="I38" s="24" t="s">
        <v>12</v>
      </c>
    </row>
    <row r="39" spans="1:9" ht="34.5">
      <c r="A39" s="44"/>
      <c r="B39" s="44"/>
      <c r="C39" s="25" t="s">
        <v>13</v>
      </c>
      <c r="D39" s="25" t="s">
        <v>14</v>
      </c>
      <c r="E39" s="25" t="s">
        <v>13</v>
      </c>
      <c r="F39" s="25" t="s">
        <v>14</v>
      </c>
      <c r="G39" s="25" t="s">
        <v>13</v>
      </c>
      <c r="H39" s="25" t="s">
        <v>14</v>
      </c>
      <c r="I39" s="26"/>
    </row>
    <row r="40" spans="1:9" ht="45.75">
      <c r="A40" s="27">
        <v>1</v>
      </c>
      <c r="B40" s="26" t="s">
        <v>23</v>
      </c>
      <c r="C40" s="28"/>
      <c r="D40" s="28"/>
      <c r="E40" s="28"/>
      <c r="F40" s="29">
        <f>E40/$C$8/12</f>
        <v>0</v>
      </c>
      <c r="G40" s="28"/>
      <c r="H40" s="29">
        <f>G40/$C$8/12</f>
        <v>0</v>
      </c>
      <c r="I40" s="25" t="s">
        <v>56</v>
      </c>
    </row>
    <row r="41" spans="1:9" s="2" customFormat="1" ht="30">
      <c r="A41" s="30"/>
      <c r="B41" s="30" t="s">
        <v>24</v>
      </c>
      <c r="C41" s="31">
        <f>D41*$C$8*8</f>
        <v>0</v>
      </c>
      <c r="D41" s="31">
        <v>0</v>
      </c>
      <c r="E41" s="31">
        <f>SUM(E40:E40)</f>
        <v>0</v>
      </c>
      <c r="F41" s="31">
        <f>E41/$C$8/6</f>
        <v>0</v>
      </c>
      <c r="G41" s="31">
        <f>SUM(G40:G40)</f>
        <v>0</v>
      </c>
      <c r="H41" s="31">
        <f>G41/$C$8/12</f>
        <v>0</v>
      </c>
      <c r="I41" s="30"/>
    </row>
    <row r="42" spans="1:9" s="2" customFormat="1" ht="25.5" customHeight="1">
      <c r="A42" s="47" t="s">
        <v>25</v>
      </c>
      <c r="B42" s="48"/>
      <c r="C42" s="48"/>
      <c r="D42" s="48"/>
      <c r="E42" s="48"/>
      <c r="F42" s="48"/>
      <c r="G42" s="48"/>
      <c r="H42" s="48"/>
      <c r="I42" s="49"/>
    </row>
    <row r="43" spans="1:9" ht="36.75" customHeight="1">
      <c r="A43" s="43" t="s">
        <v>7</v>
      </c>
      <c r="B43" s="43" t="s">
        <v>8</v>
      </c>
      <c r="C43" s="45" t="s">
        <v>9</v>
      </c>
      <c r="D43" s="46"/>
      <c r="E43" s="45" t="s">
        <v>10</v>
      </c>
      <c r="F43" s="46"/>
      <c r="G43" s="45" t="s">
        <v>11</v>
      </c>
      <c r="H43" s="46"/>
      <c r="I43" s="24" t="s">
        <v>12</v>
      </c>
    </row>
    <row r="44" spans="1:9" ht="34.5">
      <c r="A44" s="44"/>
      <c r="B44" s="44"/>
      <c r="C44" s="25" t="s">
        <v>13</v>
      </c>
      <c r="D44" s="25" t="s">
        <v>14</v>
      </c>
      <c r="E44" s="25" t="s">
        <v>13</v>
      </c>
      <c r="F44" s="25" t="s">
        <v>14</v>
      </c>
      <c r="G44" s="25" t="s">
        <v>13</v>
      </c>
      <c r="H44" s="25" t="s">
        <v>14</v>
      </c>
      <c r="I44" s="26"/>
    </row>
    <row r="45" spans="1:9" ht="30">
      <c r="A45" s="27">
        <v>1</v>
      </c>
      <c r="B45" s="26" t="s">
        <v>26</v>
      </c>
      <c r="C45" s="28"/>
      <c r="D45" s="28"/>
      <c r="E45" s="28">
        <v>3961.2</v>
      </c>
      <c r="F45" s="29">
        <f>E45/$C$8/12</f>
        <v>0.62212589521296635</v>
      </c>
      <c r="G45" s="28">
        <v>5000</v>
      </c>
      <c r="H45" s="29">
        <f>G45/$C$8/12</f>
        <v>0.78527453197637886</v>
      </c>
      <c r="I45" s="25"/>
    </row>
    <row r="46" spans="1:9">
      <c r="A46" s="27">
        <v>2</v>
      </c>
      <c r="B46" s="26" t="s">
        <v>27</v>
      </c>
      <c r="C46" s="28"/>
      <c r="D46" s="28"/>
      <c r="E46" s="28">
        <f>1109</f>
        <v>1109</v>
      </c>
      <c r="F46" s="29">
        <f>E46/$C$8/12</f>
        <v>0.17417389119236085</v>
      </c>
      <c r="G46" s="28">
        <v>20000</v>
      </c>
      <c r="H46" s="29">
        <f>G46/$C$8/12</f>
        <v>3.1410981279055155</v>
      </c>
      <c r="I46" s="26"/>
    </row>
    <row r="47" spans="1:9" s="2" customFormat="1" ht="60">
      <c r="A47" s="30"/>
      <c r="B47" s="30" t="s">
        <v>28</v>
      </c>
      <c r="C47" s="31">
        <f>D47*$C$8*8</f>
        <v>15069.039999999999</v>
      </c>
      <c r="D47" s="31">
        <v>3.55</v>
      </c>
      <c r="E47" s="31">
        <f>SUM(E45:E46)</f>
        <v>5070.2</v>
      </c>
      <c r="F47" s="31">
        <f>E47/$C$8/6</f>
        <v>1.5925995728106546</v>
      </c>
      <c r="G47" s="31">
        <f>SUM(G45:G46)</f>
        <v>25000</v>
      </c>
      <c r="H47" s="31">
        <f>G47/$C$8/12</f>
        <v>3.9263726598818942</v>
      </c>
      <c r="I47" s="30"/>
    </row>
    <row r="48" spans="1:9" s="2" customFormat="1" ht="25.5" customHeight="1">
      <c r="A48" s="47" t="s">
        <v>29</v>
      </c>
      <c r="B48" s="48"/>
      <c r="C48" s="48"/>
      <c r="D48" s="48"/>
      <c r="E48" s="48"/>
      <c r="F48" s="48"/>
      <c r="G48" s="48"/>
      <c r="H48" s="48"/>
      <c r="I48" s="49"/>
    </row>
    <row r="49" spans="1:9" ht="36.75" customHeight="1">
      <c r="A49" s="43" t="s">
        <v>7</v>
      </c>
      <c r="B49" s="43" t="s">
        <v>8</v>
      </c>
      <c r="C49" s="45" t="s">
        <v>11</v>
      </c>
      <c r="D49" s="46"/>
      <c r="E49" s="45" t="s">
        <v>49</v>
      </c>
      <c r="F49" s="46"/>
      <c r="G49" s="45" t="s">
        <v>50</v>
      </c>
      <c r="H49" s="46"/>
      <c r="I49" s="24" t="s">
        <v>12</v>
      </c>
    </row>
    <row r="50" spans="1:9" ht="34.5">
      <c r="A50" s="44"/>
      <c r="B50" s="44"/>
      <c r="C50" s="25" t="s">
        <v>13</v>
      </c>
      <c r="D50" s="25" t="s">
        <v>14</v>
      </c>
      <c r="E50" s="25" t="s">
        <v>13</v>
      </c>
      <c r="F50" s="25" t="s">
        <v>14</v>
      </c>
      <c r="G50" s="25" t="s">
        <v>13</v>
      </c>
      <c r="H50" s="25" t="s">
        <v>14</v>
      </c>
      <c r="I50" s="26"/>
    </row>
    <row r="51" spans="1:9" ht="45">
      <c r="A51" s="27">
        <v>1</v>
      </c>
      <c r="B51" s="26" t="s">
        <v>59</v>
      </c>
      <c r="C51" s="28"/>
      <c r="D51" s="28"/>
      <c r="E51" s="28">
        <f>575.83</f>
        <v>575.83000000000004</v>
      </c>
      <c r="F51" s="29">
        <f>E51/$C$8/6</f>
        <v>0.18087385349918331</v>
      </c>
      <c r="G51" s="28">
        <v>5030</v>
      </c>
      <c r="H51" s="29">
        <f>G51/$C$8/12</f>
        <v>0.7899861791682371</v>
      </c>
      <c r="I51" s="25"/>
    </row>
    <row r="52" spans="1:9">
      <c r="A52" s="27">
        <v>2</v>
      </c>
      <c r="B52" s="26" t="s">
        <v>27</v>
      </c>
      <c r="C52" s="28"/>
      <c r="D52" s="28"/>
      <c r="E52" s="28">
        <v>421</v>
      </c>
      <c r="F52" s="29">
        <f>E52/$C$8/12</f>
        <v>6.6120115592411099E-2</v>
      </c>
      <c r="G52" s="28">
        <v>12360</v>
      </c>
      <c r="H52" s="29">
        <f>G52/$C$8/12</f>
        <v>1.9411986430456087</v>
      </c>
      <c r="I52" s="26"/>
    </row>
    <row r="53" spans="1:9" ht="30">
      <c r="A53" s="27">
        <v>3</v>
      </c>
      <c r="B53" s="26" t="s">
        <v>30</v>
      </c>
      <c r="C53" s="28"/>
      <c r="D53" s="28"/>
      <c r="E53" s="28">
        <f>E55+E56+E57+E58</f>
        <v>122.03750014018827</v>
      </c>
      <c r="F53" s="29">
        <f>E53/$C$8/6</f>
        <v>3.833317632246145E-2</v>
      </c>
      <c r="G53" s="28">
        <f>G55+G56+G57+G58</f>
        <v>1000</v>
      </c>
      <c r="H53" s="29">
        <f>G53/$C$8/12</f>
        <v>0.15705490639527578</v>
      </c>
      <c r="I53" s="26"/>
    </row>
    <row r="54" spans="1:9">
      <c r="A54" s="27"/>
      <c r="B54" s="26" t="s">
        <v>31</v>
      </c>
      <c r="C54" s="28"/>
      <c r="D54" s="28"/>
      <c r="E54" s="28"/>
      <c r="F54" s="29"/>
      <c r="G54" s="28"/>
      <c r="H54" s="29"/>
      <c r="I54" s="26"/>
    </row>
    <row r="55" spans="1:9" s="18" customFormat="1">
      <c r="A55" s="32"/>
      <c r="B55" s="32" t="s">
        <v>32</v>
      </c>
      <c r="C55" s="33"/>
      <c r="D55" s="33"/>
      <c r="E55" s="33">
        <f>16406.44*C9/71332.64</f>
        <v>122.03750014018827</v>
      </c>
      <c r="F55" s="29">
        <f>E55/$C$8/6</f>
        <v>3.833317632246145E-2</v>
      </c>
      <c r="G55" s="33">
        <v>1000</v>
      </c>
      <c r="H55" s="29">
        <f t="shared" ref="H55:H58" si="0">G55/$C$8/12</f>
        <v>0.15705490639527578</v>
      </c>
      <c r="I55" s="32"/>
    </row>
    <row r="56" spans="1:9" s="18" customFormat="1" ht="30">
      <c r="A56" s="32"/>
      <c r="B56" s="32" t="s">
        <v>58</v>
      </c>
      <c r="C56" s="33"/>
      <c r="D56" s="33"/>
      <c r="E56" s="33"/>
      <c r="F56" s="29">
        <f t="shared" ref="F56:F58" si="1">E56/$C$8/12</f>
        <v>0</v>
      </c>
      <c r="G56" s="33"/>
      <c r="H56" s="29">
        <f t="shared" si="0"/>
        <v>0</v>
      </c>
      <c r="I56" s="32"/>
    </row>
    <row r="57" spans="1:9" s="18" customFormat="1">
      <c r="A57" s="32"/>
      <c r="B57" s="32" t="s">
        <v>57</v>
      </c>
      <c r="C57" s="33"/>
      <c r="D57" s="33"/>
      <c r="E57" s="33"/>
      <c r="F57" s="29">
        <f t="shared" si="1"/>
        <v>0</v>
      </c>
      <c r="G57" s="33"/>
      <c r="H57" s="29">
        <f t="shared" si="0"/>
        <v>0</v>
      </c>
      <c r="I57" s="32"/>
    </row>
    <row r="58" spans="1:9" s="18" customFormat="1">
      <c r="A58" s="32"/>
      <c r="B58" s="32"/>
      <c r="C58" s="33"/>
      <c r="D58" s="33"/>
      <c r="E58" s="33"/>
      <c r="F58" s="29">
        <f t="shared" si="1"/>
        <v>0</v>
      </c>
      <c r="G58" s="33"/>
      <c r="H58" s="29">
        <f t="shared" si="0"/>
        <v>0</v>
      </c>
      <c r="I58" s="32"/>
    </row>
    <row r="59" spans="1:9" s="2" customFormat="1" ht="30">
      <c r="A59" s="30"/>
      <c r="B59" s="30" t="s">
        <v>33</v>
      </c>
      <c r="C59" s="31">
        <f>D59*$C$8*8</f>
        <v>11630.752000000002</v>
      </c>
      <c r="D59" s="31">
        <v>2.74</v>
      </c>
      <c r="E59" s="31">
        <f>SUM(E51:E53)</f>
        <v>1118.8675001401882</v>
      </c>
      <c r="F59" s="31">
        <f>E59/$C$8/6</f>
        <v>0.35144726100646695</v>
      </c>
      <c r="G59" s="31">
        <f>SUM(G51:G53)</f>
        <v>18390</v>
      </c>
      <c r="H59" s="31">
        <f>G59/$C$8/12</f>
        <v>2.8882397286091215</v>
      </c>
      <c r="I59" s="30"/>
    </row>
    <row r="60" spans="1:9" s="2" customFormat="1" ht="25.5" customHeight="1">
      <c r="A60" s="47" t="s">
        <v>34</v>
      </c>
      <c r="B60" s="48"/>
      <c r="C60" s="48"/>
      <c r="D60" s="48"/>
      <c r="E60" s="48"/>
      <c r="F60" s="48"/>
      <c r="G60" s="48"/>
      <c r="H60" s="48"/>
      <c r="I60" s="49"/>
    </row>
    <row r="61" spans="1:9" ht="36.75" customHeight="1">
      <c r="A61" s="43" t="s">
        <v>7</v>
      </c>
      <c r="B61" s="43" t="s">
        <v>8</v>
      </c>
      <c r="C61" s="45" t="s">
        <v>11</v>
      </c>
      <c r="D61" s="46"/>
      <c r="E61" s="45" t="s">
        <v>49</v>
      </c>
      <c r="F61" s="46"/>
      <c r="G61" s="45" t="s">
        <v>50</v>
      </c>
      <c r="H61" s="46"/>
      <c r="I61" s="24" t="s">
        <v>12</v>
      </c>
    </row>
    <row r="62" spans="1:9" ht="34.5">
      <c r="A62" s="44"/>
      <c r="B62" s="44"/>
      <c r="C62" s="25" t="s">
        <v>13</v>
      </c>
      <c r="D62" s="25" t="s">
        <v>14</v>
      </c>
      <c r="E62" s="25" t="s">
        <v>13</v>
      </c>
      <c r="F62" s="25" t="s">
        <v>14</v>
      </c>
      <c r="G62" s="25" t="s">
        <v>13</v>
      </c>
      <c r="H62" s="25" t="s">
        <v>14</v>
      </c>
      <c r="I62" s="26"/>
    </row>
    <row r="63" spans="1:9" ht="30">
      <c r="A63" s="27">
        <v>1</v>
      </c>
      <c r="B63" s="26" t="s">
        <v>51</v>
      </c>
      <c r="C63" s="28"/>
      <c r="D63" s="28"/>
      <c r="E63" s="28">
        <v>1085.26</v>
      </c>
      <c r="F63" s="29">
        <f>E63/$C$8/6</f>
        <v>0.34089081542907396</v>
      </c>
      <c r="G63" s="28">
        <v>2000</v>
      </c>
      <c r="H63" s="29">
        <f>G63/$C$8/12</f>
        <v>0.31410981279055156</v>
      </c>
      <c r="I63" s="25"/>
    </row>
    <row r="64" spans="1:9" ht="45">
      <c r="A64" s="27">
        <v>2</v>
      </c>
      <c r="B64" s="26" t="s">
        <v>35</v>
      </c>
      <c r="C64" s="28"/>
      <c r="D64" s="28"/>
      <c r="E64" s="28">
        <f>769.55</f>
        <v>769.55</v>
      </c>
      <c r="F64" s="29">
        <f>E64/$C$8/6</f>
        <v>0.24172320643296893</v>
      </c>
      <c r="G64" s="28">
        <v>1000</v>
      </c>
      <c r="H64" s="29">
        <f>G64/$C$8/12</f>
        <v>0.15705490639527578</v>
      </c>
      <c r="I64" s="26"/>
    </row>
    <row r="65" spans="1:9" ht="30">
      <c r="A65" s="27">
        <v>3</v>
      </c>
      <c r="B65" s="26" t="s">
        <v>36</v>
      </c>
      <c r="C65" s="28"/>
      <c r="D65" s="28"/>
      <c r="E65" s="28">
        <v>444</v>
      </c>
      <c r="F65" s="29">
        <f>E65/$C$8/6</f>
        <v>0.13946475687900489</v>
      </c>
      <c r="G65" s="28">
        <v>2000</v>
      </c>
      <c r="H65" s="29">
        <f>G65/$C$8/12</f>
        <v>0.31410981279055156</v>
      </c>
      <c r="I65" s="26"/>
    </row>
    <row r="66" spans="1:9" s="2" customFormat="1">
      <c r="A66" s="30"/>
      <c r="B66" s="30" t="s">
        <v>37</v>
      </c>
      <c r="C66" s="31">
        <f>D66*$C$8*8</f>
        <v>15472.296</v>
      </c>
      <c r="D66" s="31">
        <v>3.645</v>
      </c>
      <c r="E66" s="31">
        <f>SUM(E63:E65)</f>
        <v>2298.81</v>
      </c>
      <c r="F66" s="31">
        <f>E66/$C$8/6</f>
        <v>0.72207877874104787</v>
      </c>
      <c r="G66" s="31">
        <f>SUM(G63:G65)</f>
        <v>5000</v>
      </c>
      <c r="H66" s="31">
        <f>G66/$C$8/12</f>
        <v>0.78527453197637886</v>
      </c>
      <c r="I66" s="30"/>
    </row>
    <row r="67" spans="1:9" s="52" customFormat="1">
      <c r="A67" s="50"/>
      <c r="B67" s="50" t="s">
        <v>38</v>
      </c>
      <c r="C67" s="51">
        <f>C31+C36+C41+C47+C59+C66</f>
        <v>68659.64</v>
      </c>
      <c r="D67" s="51"/>
      <c r="E67" s="51">
        <f>((E31+E36+E41+E47+E59+E66)*1.05)*1.18</f>
        <v>31210.905904616327</v>
      </c>
      <c r="F67" s="51"/>
      <c r="G67" s="51">
        <f>G31+G36+G41+G47+G59+G66</f>
        <v>102973.272</v>
      </c>
      <c r="H67" s="51"/>
      <c r="I67" s="50"/>
    </row>
    <row r="68" spans="1:9" ht="30">
      <c r="A68" s="26"/>
      <c r="B68" s="26" t="s">
        <v>39</v>
      </c>
      <c r="C68" s="28">
        <f>C67+C71</f>
        <v>72092.622000000003</v>
      </c>
      <c r="D68" s="28"/>
      <c r="E68" s="28">
        <f>D15/1.18</f>
        <v>49605.58474576271</v>
      </c>
      <c r="F68" s="28"/>
      <c r="G68" s="28">
        <f>G67+G71</f>
        <v>108121.9356</v>
      </c>
      <c r="H68" s="28"/>
      <c r="I68" s="26"/>
    </row>
    <row r="69" spans="1:9">
      <c r="A69" s="26"/>
      <c r="B69" s="26" t="s">
        <v>40</v>
      </c>
      <c r="C69" s="28"/>
      <c r="D69" s="28">
        <f>C68/C8/8</f>
        <v>16.983750000000001</v>
      </c>
      <c r="E69" s="28"/>
      <c r="F69" s="28">
        <f>D69</f>
        <v>16.983750000000001</v>
      </c>
      <c r="G69" s="28"/>
      <c r="H69" s="28">
        <f>H66+H59+H47+H41+H36+H31+G71/C8/12</f>
        <v>16.981080474934039</v>
      </c>
      <c r="I69" s="26"/>
    </row>
    <row r="70" spans="1:9">
      <c r="A70" s="26"/>
      <c r="B70" s="26" t="s">
        <v>41</v>
      </c>
      <c r="C70" s="28"/>
      <c r="D70" s="28">
        <f>D69*1.18</f>
        <v>20.040824999999998</v>
      </c>
      <c r="E70" s="28"/>
      <c r="F70" s="28">
        <f>D70</f>
        <v>20.040824999999998</v>
      </c>
      <c r="G70" s="28"/>
      <c r="H70" s="28">
        <f>H69*1.18</f>
        <v>20.037674960422166</v>
      </c>
      <c r="I70" s="26"/>
    </row>
    <row r="71" spans="1:9" ht="30">
      <c r="A71" s="26"/>
      <c r="B71" s="26" t="s">
        <v>55</v>
      </c>
      <c r="C71" s="28">
        <f>C67*0.05</f>
        <v>3432.982</v>
      </c>
      <c r="D71" s="28"/>
      <c r="E71" s="28">
        <f>D18-E67</f>
        <v>-20061.915904616326</v>
      </c>
      <c r="F71" s="28"/>
      <c r="G71" s="28">
        <f>G67*0.05</f>
        <v>5148.6635999999999</v>
      </c>
      <c r="H71" s="28"/>
      <c r="I71" s="26"/>
    </row>
    <row r="72" spans="1:9">
      <c r="G72" s="34"/>
    </row>
    <row r="73" spans="1:9">
      <c r="G73" s="34"/>
    </row>
    <row r="74" spans="1:9">
      <c r="E74" s="36"/>
    </row>
    <row r="75" spans="1:9">
      <c r="E75" s="34"/>
    </row>
    <row r="76" spans="1:9">
      <c r="E76" s="36"/>
    </row>
  </sheetData>
  <mergeCells count="37">
    <mergeCell ref="A60:I60"/>
    <mergeCell ref="A61:A62"/>
    <mergeCell ref="B61:B62"/>
    <mergeCell ref="C61:D61"/>
    <mergeCell ref="E61:F61"/>
    <mergeCell ref="G61:H61"/>
    <mergeCell ref="A48:I48"/>
    <mergeCell ref="A49:A50"/>
    <mergeCell ref="B49:B50"/>
    <mergeCell ref="C49:D49"/>
    <mergeCell ref="E49:F49"/>
    <mergeCell ref="G49:H49"/>
    <mergeCell ref="A42:I42"/>
    <mergeCell ref="A43:A44"/>
    <mergeCell ref="B43:B44"/>
    <mergeCell ref="C43:D43"/>
    <mergeCell ref="E43:F43"/>
    <mergeCell ref="G43:H43"/>
    <mergeCell ref="A37:I37"/>
    <mergeCell ref="A38:A39"/>
    <mergeCell ref="B38:B39"/>
    <mergeCell ref="C38:D38"/>
    <mergeCell ref="E38:F38"/>
    <mergeCell ref="G38:H38"/>
    <mergeCell ref="A32:I32"/>
    <mergeCell ref="A33:A34"/>
    <mergeCell ref="B33:B34"/>
    <mergeCell ref="C33:D33"/>
    <mergeCell ref="E33:F33"/>
    <mergeCell ref="G33:H33"/>
    <mergeCell ref="A12:D12"/>
    <mergeCell ref="A24:I24"/>
    <mergeCell ref="A25:A26"/>
    <mergeCell ref="B25:B26"/>
    <mergeCell ref="C25:D25"/>
    <mergeCell ref="E25:F25"/>
    <mergeCell ref="G25:H25"/>
  </mergeCells>
  <pageMargins left="0.70866141732283472" right="0.70866141732283472" top="0.74803149606299213" bottom="0.39370078740157483" header="0.31496062992125984" footer="0.31496062992125984"/>
  <pageSetup paperSize="9" scale="75" fitToHeight="3" orientation="landscape" r:id="rId1"/>
  <rowBreaks count="2" manualBreakCount="2">
    <brk id="31" max="16383" man="1"/>
    <brk id="47" max="16383" man="1"/>
  </rowBreaks>
  <ignoredErrors>
    <ignoredError sqref="F66:G66 F59 F47 F41 F36 F31 F52:F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Первом 1</vt:lpstr>
      <vt:lpstr>'Первом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Домнина</dc:creator>
  <cp:lastModifiedBy>Бессонова</cp:lastModifiedBy>
  <cp:lastPrinted>2018-01-22T04:58:51Z</cp:lastPrinted>
  <dcterms:created xsi:type="dcterms:W3CDTF">2017-12-27T20:49:41Z</dcterms:created>
  <dcterms:modified xsi:type="dcterms:W3CDTF">2018-04-17T12:44:07Z</dcterms:modified>
</cp:coreProperties>
</file>