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63"/>
  <c r="E62"/>
  <c r="E25"/>
  <c r="G33"/>
  <c r="E38"/>
  <c r="E53"/>
  <c r="E50"/>
  <c r="E28"/>
  <c r="E27" l="1"/>
  <c r="E26"/>
  <c r="G25"/>
  <c r="D14" l="1"/>
  <c r="G51" l="1"/>
  <c r="E66" l="1"/>
  <c r="C8" l="1"/>
  <c r="D17"/>
  <c r="E51"/>
  <c r="G39"/>
  <c r="E39"/>
  <c r="G29"/>
  <c r="E29"/>
  <c r="F61" l="1"/>
  <c r="F33"/>
  <c r="F34" s="1"/>
  <c r="F49"/>
  <c r="F43"/>
  <c r="C39"/>
  <c r="F62"/>
  <c r="F50"/>
  <c r="F44"/>
  <c r="F28"/>
  <c r="F38"/>
  <c r="F39" s="1"/>
  <c r="F63"/>
  <c r="F53"/>
  <c r="F25"/>
  <c r="F27"/>
  <c r="F26"/>
  <c r="C34"/>
  <c r="C57"/>
  <c r="C29"/>
  <c r="C64"/>
  <c r="C45"/>
  <c r="H63"/>
  <c r="H39"/>
  <c r="H51"/>
  <c r="F55"/>
  <c r="F54"/>
  <c r="H49"/>
  <c r="H54"/>
  <c r="F56"/>
  <c r="G57"/>
  <c r="H57" s="1"/>
  <c r="H62"/>
  <c r="H25"/>
  <c r="H26"/>
  <c r="H27"/>
  <c r="H28"/>
  <c r="H29"/>
  <c r="H38"/>
  <c r="H44"/>
  <c r="H50"/>
  <c r="H53"/>
  <c r="H55"/>
  <c r="H56"/>
  <c r="F51" l="1"/>
  <c r="F45"/>
  <c r="F29"/>
  <c r="F57"/>
  <c r="F64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<sst xmlns="http://schemas.openxmlformats.org/spreadsheetml/2006/main" count="129" uniqueCount="60">
  <si>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</si>
  <si>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</si>
  <si>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</si>
  <si>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</si>
  <si>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</si>
  <si>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</si>
  <si>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</si>
  <si>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</si>
  <si>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</si>
  <si>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</si>
  <si>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</si>
  <si>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</si>
  <si>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</si>
  <si>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</si>
  <si>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</si>
  <si>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</si>
  <si>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</si>
  <si>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</si>
  <si>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</si>
  <si>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</si>
  <si>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</si>
  <si>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</si>
  <si>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</si>
  <si>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</si>
  <si>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</si>
  <si>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</si>
  <si>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</si>
  <si>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</si>
  <si>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</si>
  <si>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</si>
  <si>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</si>
  <si>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</si>
  <si>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</si>
  <si>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</si>
  <si>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</si>
  <si>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</si>
  <si>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</si>
  <si>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</si>
  <si>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</si>
  <si>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</si>
  <si>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</si>
  <si>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</si>
  <si>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</si>
  <si>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</si>
  <si>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</si>
  <si>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</si>
  <si>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</si>
  <si>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</si>
  <si>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</si>
  <si>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</si>
  <si>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</si>
  <si>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</si>
  <si>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</si>
  <si>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</si>
  <si>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</si>
  <si>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</si>
  <si>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</si>
  <si>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д.5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</si>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</sst>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58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2539.5</v>
      </c>
      <c r="D8" s="3"/>
    </row>
    <row r="9" spans="1:9">
      <c r="A9" s="2"/>
      <c r="B9" s="4" t="s">
        <v>3</v>
      </c>
      <c r="C9" s="5">
        <v>2539.5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36" t="s">
        <v>5</v>
      </c>
      <c r="B12" s="37"/>
      <c r="C12" s="37"/>
      <c r="D12" s="38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355424.99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355424.99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236469.99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118955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9" t="s">
        <v>14</v>
      </c>
      <c r="B22" s="40"/>
      <c r="C22" s="40"/>
      <c r="D22" s="40"/>
      <c r="E22" s="40"/>
      <c r="F22" s="40"/>
      <c r="G22" s="40"/>
      <c r="H22" s="40"/>
      <c r="I22" s="41"/>
    </row>
    <row r="23" spans="1:9">
      <c r="A23" s="42" t="s">
        <v>15</v>
      </c>
      <c r="B23" s="42" t="s">
        <v>16</v>
      </c>
      <c r="C23" s="44" t="s">
        <v>17</v>
      </c>
      <c r="D23" s="45"/>
      <c r="E23" s="44" t="s">
        <v>18</v>
      </c>
      <c r="F23" s="45"/>
      <c r="G23" s="44" t="s">
        <v>19</v>
      </c>
      <c r="H23" s="45"/>
      <c r="I23" s="21" t="s">
        <v>20</v>
      </c>
    </row>
    <row r="24" spans="1:9" ht="34.5">
      <c r="A24" s="43"/>
      <c r="B24" s="43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(11500*2539.5*12/5966.84)*30.2/100+(11500*2539.5*12/5966.84)-8000</f>
        <v>68470.493929785283</v>
      </c>
      <c r="F25" s="26">
        <f>E25/$C$8/6</f>
        <v>4.493699148768477</v>
      </c>
      <c r="G25" s="25">
        <f>E25*11400/10850/6*12</f>
        <v>143882.69692157645</v>
      </c>
      <c r="H25" s="26">
        <f>G25/$C$8/12</f>
        <v>4.7214903498581231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37100.94*C9/71332.64</f>
        <v>1320.8236387998538</v>
      </c>
      <c r="F26" s="26">
        <f>E26/$C$8/6</f>
        <v>8.6685281800869832E-2</v>
      </c>
      <c r="G26" s="25">
        <v>5000</v>
      </c>
      <c r="H26" s="26">
        <f>G26/$C$8/12</f>
        <v>0.16407429283979785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21036.96*C9/71332.64</f>
        <v>748.93288570281425</v>
      </c>
      <c r="F27" s="26">
        <f>E27/$C$8/6</f>
        <v>4.9152253442463358E-2</v>
      </c>
      <c r="G27" s="25">
        <v>1000</v>
      </c>
      <c r="H27" s="26">
        <f>G27/$C$8/12</f>
        <v>3.2814858567959571E-2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80480*C9/71332.64</f>
        <v>2865.1534556971396</v>
      </c>
      <c r="F28" s="26">
        <f>E28/$C$8/6</f>
        <v>0.1880392108484045</v>
      </c>
      <c r="G28" s="25">
        <v>2000</v>
      </c>
      <c r="H28" s="26">
        <f>G28/$C$8/12</f>
        <v>6.5629717135919141E-2</v>
      </c>
      <c r="I28" s="23"/>
    </row>
    <row r="29" spans="1:9" ht="50.25" customHeight="1">
      <c r="A29" s="27"/>
      <c r="B29" s="27" t="s">
        <v>26</v>
      </c>
      <c r="C29" s="28">
        <f>D29*$C$8*8</f>
        <v>84920.87999999999</v>
      </c>
      <c r="D29" s="28">
        <v>4.18</v>
      </c>
      <c r="E29" s="28">
        <f>SUM(E25:E28)</f>
        <v>73405.403909985092</v>
      </c>
      <c r="F29" s="28">
        <f>SUM(F25:F28)</f>
        <v>4.817575894860215</v>
      </c>
      <c r="G29" s="28">
        <f>SUM(G25:G28)</f>
        <v>151882.69692157645</v>
      </c>
      <c r="H29" s="28">
        <f>G29/$C$8/12</f>
        <v>4.9840092184018001</v>
      </c>
      <c r="I29" s="27"/>
    </row>
    <row r="30" spans="1:9">
      <c r="A30" s="46" t="s">
        <v>27</v>
      </c>
      <c r="B30" s="47"/>
      <c r="C30" s="47"/>
      <c r="D30" s="47"/>
      <c r="E30" s="47"/>
      <c r="F30" s="47"/>
      <c r="G30" s="47"/>
      <c r="H30" s="47"/>
      <c r="I30" s="48"/>
    </row>
    <row r="31" spans="1:9">
      <c r="A31" s="42" t="s">
        <v>15</v>
      </c>
      <c r="B31" s="42" t="s">
        <v>16</v>
      </c>
      <c r="C31" s="44" t="s">
        <v>17</v>
      </c>
      <c r="D31" s="45"/>
      <c r="E31" s="44" t="s">
        <v>18</v>
      </c>
      <c r="F31" s="45"/>
      <c r="G31" s="44" t="s">
        <v>19</v>
      </c>
      <c r="H31" s="45"/>
      <c r="I31" s="21" t="s">
        <v>20</v>
      </c>
    </row>
    <row r="32" spans="1:9" ht="34.5">
      <c r="A32" s="43"/>
      <c r="B32" s="43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v>38477.599999999999</v>
      </c>
      <c r="F33" s="26">
        <f>E33/$C$8/6</f>
        <v>2.5252740040690425</v>
      </c>
      <c r="G33" s="25">
        <f>4.45*12*2539.5</f>
        <v>135609.30000000002</v>
      </c>
      <c r="H33" s="26">
        <f>G33/$C$8/12</f>
        <v>4.45</v>
      </c>
      <c r="I33" s="22" t="s">
        <v>59</v>
      </c>
    </row>
    <row r="34" spans="1:11" ht="33" customHeight="1">
      <c r="A34" s="27"/>
      <c r="B34" s="27" t="s">
        <v>29</v>
      </c>
      <c r="C34" s="28">
        <f>D34*$C$8*8</f>
        <v>41850.959999999999</v>
      </c>
      <c r="D34" s="28">
        <v>2.06</v>
      </c>
      <c r="E34" s="28">
        <f>SUM(E33:E33)</f>
        <v>38477.599999999999</v>
      </c>
      <c r="F34" s="28">
        <f>SUM(F33:F33)</f>
        <v>2.5252740040690425</v>
      </c>
      <c r="G34" s="28">
        <f>SUM(G33:G33)</f>
        <v>135609.30000000002</v>
      </c>
      <c r="H34" s="28">
        <f>G34/$C$8/12</f>
        <v>4.45</v>
      </c>
      <c r="I34" s="27"/>
    </row>
    <row r="35" spans="1:11">
      <c r="A35" s="46" t="s">
        <v>30</v>
      </c>
      <c r="B35" s="47"/>
      <c r="C35" s="47"/>
      <c r="D35" s="47"/>
      <c r="E35" s="47"/>
      <c r="F35" s="47"/>
      <c r="G35" s="47"/>
      <c r="H35" s="47"/>
      <c r="I35" s="48"/>
    </row>
    <row r="36" spans="1:11">
      <c r="A36" s="42" t="s">
        <v>15</v>
      </c>
      <c r="B36" s="42" t="s">
        <v>16</v>
      </c>
      <c r="C36" s="44" t="s">
        <v>17</v>
      </c>
      <c r="D36" s="45"/>
      <c r="E36" s="44" t="s">
        <v>18</v>
      </c>
      <c r="F36" s="45"/>
      <c r="G36" s="44" t="s">
        <v>19</v>
      </c>
      <c r="H36" s="45"/>
      <c r="I36" s="21" t="s">
        <v>20</v>
      </c>
    </row>
    <row r="37" spans="1:11" ht="34.5">
      <c r="A37" s="43"/>
      <c r="B37" s="43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31</v>
      </c>
      <c r="C38" s="25"/>
      <c r="D38" s="25"/>
      <c r="E38" s="25">
        <f>26513.41*2539.5/71332.64</f>
        <v>943.89895978895481</v>
      </c>
      <c r="F38" s="26">
        <f>E38/$C$8/6</f>
        <v>6.1947821735837426E-2</v>
      </c>
      <c r="G38" s="25">
        <v>2000</v>
      </c>
      <c r="H38" s="26">
        <f>G38/$C$8/12</f>
        <v>6.5629717135919141E-2</v>
      </c>
      <c r="I38" s="22" t="s">
        <v>58</v>
      </c>
    </row>
    <row r="39" spans="1:11" ht="48.75" customHeight="1">
      <c r="A39" s="27"/>
      <c r="B39" s="27" t="s">
        <v>32</v>
      </c>
      <c r="C39" s="28">
        <f>D39*$C$8*8</f>
        <v>14018.039999999999</v>
      </c>
      <c r="D39" s="28">
        <v>0.69</v>
      </c>
      <c r="E39" s="28">
        <f>SUM(E38:E38)</f>
        <v>943.89895978895481</v>
      </c>
      <c r="F39" s="28">
        <f>SUM(F38:F38)</f>
        <v>6.1947821735837426E-2</v>
      </c>
      <c r="G39" s="28">
        <f>SUM(G38:G38)</f>
        <v>2000</v>
      </c>
      <c r="H39" s="28">
        <f>G39/$C$8/12</f>
        <v>6.5629717135919141E-2</v>
      </c>
      <c r="I39" s="27"/>
    </row>
    <row r="40" spans="1:11">
      <c r="A40" s="46" t="s">
        <v>33</v>
      </c>
      <c r="B40" s="47"/>
      <c r="C40" s="47"/>
      <c r="D40" s="47"/>
      <c r="E40" s="47"/>
      <c r="F40" s="47"/>
      <c r="G40" s="47"/>
      <c r="H40" s="47"/>
      <c r="I40" s="48"/>
    </row>
    <row r="41" spans="1:11">
      <c r="A41" s="42" t="s">
        <v>15</v>
      </c>
      <c r="B41" s="42" t="s">
        <v>16</v>
      </c>
      <c r="C41" s="44" t="s">
        <v>17</v>
      </c>
      <c r="D41" s="45"/>
      <c r="E41" s="44" t="s">
        <v>18</v>
      </c>
      <c r="F41" s="45"/>
      <c r="G41" s="44" t="s">
        <v>19</v>
      </c>
      <c r="H41" s="45"/>
      <c r="I41" s="21" t="s">
        <v>20</v>
      </c>
    </row>
    <row r="42" spans="1:11" ht="34.5">
      <c r="A42" s="43"/>
      <c r="B42" s="43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34</v>
      </c>
      <c r="C43" s="25"/>
      <c r="D43" s="25"/>
      <c r="E43" s="25">
        <v>39369.86</v>
      </c>
      <c r="F43" s="26">
        <f>E43/$C$8/6</f>
        <v>2.583832775480738</v>
      </c>
      <c r="G43" s="25">
        <v>120000</v>
      </c>
      <c r="H43" s="26">
        <f>G43/$C$8/12</f>
        <v>3.9377830281551489</v>
      </c>
      <c r="I43" s="22"/>
      <c r="K43" s="35"/>
    </row>
    <row r="44" spans="1:11">
      <c r="A44" s="24">
        <v>2</v>
      </c>
      <c r="B44" s="23" t="s">
        <v>35</v>
      </c>
      <c r="C44" s="25"/>
      <c r="D44" s="25"/>
      <c r="E44" s="25">
        <v>22561</v>
      </c>
      <c r="F44" s="26">
        <f>E44/$C$8/6</f>
        <v>1.4806720483034719</v>
      </c>
      <c r="G44" s="25">
        <v>33000</v>
      </c>
      <c r="H44" s="26">
        <f>G44/$C$8/12</f>
        <v>1.082890332742666</v>
      </c>
      <c r="I44" s="23"/>
    </row>
    <row r="45" spans="1:11" ht="48.75" customHeight="1">
      <c r="A45" s="27"/>
      <c r="B45" s="27" t="s">
        <v>36</v>
      </c>
      <c r="C45" s="28">
        <f>D45*$C$8*8</f>
        <v>58103.759999999995</v>
      </c>
      <c r="D45" s="28">
        <v>2.86</v>
      </c>
      <c r="E45" s="28">
        <f>SUM(E43:E44)</f>
        <v>61930.86</v>
      </c>
      <c r="F45" s="28">
        <f>SUM(F43:F44)</f>
        <v>4.0645048237842101</v>
      </c>
      <c r="G45" s="28">
        <f>SUM(G43:G44)</f>
        <v>153000</v>
      </c>
      <c r="H45" s="28">
        <f>G45/$C$8/12</f>
        <v>5.0206733608978142</v>
      </c>
      <c r="I45" s="27"/>
    </row>
    <row r="46" spans="1:11">
      <c r="A46" s="46" t="s">
        <v>37</v>
      </c>
      <c r="B46" s="47"/>
      <c r="C46" s="47"/>
      <c r="D46" s="47"/>
      <c r="E46" s="47"/>
      <c r="F46" s="47"/>
      <c r="G46" s="47"/>
      <c r="H46" s="47"/>
      <c r="I46" s="48"/>
    </row>
    <row r="47" spans="1:11">
      <c r="A47" s="42" t="s">
        <v>15</v>
      </c>
      <c r="B47" s="42" t="s">
        <v>16</v>
      </c>
      <c r="C47" s="44" t="s">
        <v>17</v>
      </c>
      <c r="D47" s="45"/>
      <c r="E47" s="44" t="s">
        <v>18</v>
      </c>
      <c r="F47" s="45"/>
      <c r="G47" s="44" t="s">
        <v>19</v>
      </c>
      <c r="H47" s="45"/>
      <c r="I47" s="21" t="s">
        <v>20</v>
      </c>
    </row>
    <row r="48" spans="1:11" ht="34.5">
      <c r="A48" s="43"/>
      <c r="B48" s="43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v>4905.55</v>
      </c>
      <c r="F49" s="26">
        <f>E49/$C$8/6</f>
        <v>0.32194985889610817</v>
      </c>
      <c r="G49" s="25">
        <v>5000</v>
      </c>
      <c r="H49" s="26">
        <f>G49/$C$8/12</f>
        <v>0.16407429283979785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1613+1343</f>
        <v>2956</v>
      </c>
      <c r="F50" s="26">
        <f>E50/$C$8/6</f>
        <v>0.19400144385377702</v>
      </c>
      <c r="G50" s="25">
        <v>3300</v>
      </c>
      <c r="H50" s="26">
        <f>G50/$C$8/12</f>
        <v>0.10828903327426659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584.08260762534508</v>
      </c>
      <c r="F51" s="25">
        <f>F53+F54+F55+F56</f>
        <v>3.833317632246145E-2</v>
      </c>
      <c r="G51" s="25">
        <f>G53+G54+G55+G56</f>
        <v>18500</v>
      </c>
      <c r="H51" s="26">
        <f>G51/$C$8/12</f>
        <v>0.60707488350725203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16406.44*2539.5/71332.64</f>
        <v>584.08260762534508</v>
      </c>
      <c r="F53" s="26">
        <f>E53/$C$8/6</f>
        <v>3.833317632246145E-2</v>
      </c>
      <c r="G53" s="30">
        <v>500</v>
      </c>
      <c r="H53" s="26">
        <f t="shared" ref="H53:H56" si="0">G53/$C$8/12</f>
        <v>1.6407429283979785E-2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 t="shared" ref="F54:F56" si="1">E54/$C$8/12</f>
        <v>0</v>
      </c>
      <c r="G54" s="30">
        <v>18000</v>
      </c>
      <c r="H54" s="26">
        <f t="shared" si="0"/>
        <v>0.59066745422327227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 t="shared" si="1"/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/>
      <c r="C56" s="30"/>
      <c r="D56" s="30"/>
      <c r="E56" s="30"/>
      <c r="F56" s="26">
        <f t="shared" si="1"/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55665.840000000004</v>
      </c>
      <c r="D57" s="28">
        <v>2.74</v>
      </c>
      <c r="E57" s="28">
        <f>SUM(E49:E51)</f>
        <v>8445.6326076253445</v>
      </c>
      <c r="F57" s="28">
        <f>SUM(F49:F51)</f>
        <v>0.55428447907234668</v>
      </c>
      <c r="G57" s="28">
        <f>SUM(G49:G51)</f>
        <v>26800</v>
      </c>
      <c r="H57" s="28">
        <f>G57/$C$8/12</f>
        <v>0.87943820962131658</v>
      </c>
      <c r="I57" s="27"/>
    </row>
    <row r="58" spans="1:9">
      <c r="A58" s="46" t="s">
        <v>43</v>
      </c>
      <c r="B58" s="47"/>
      <c r="C58" s="47"/>
      <c r="D58" s="47"/>
      <c r="E58" s="47"/>
      <c r="F58" s="47"/>
      <c r="G58" s="47"/>
      <c r="H58" s="47"/>
      <c r="I58" s="48"/>
    </row>
    <row r="59" spans="1:9">
      <c r="A59" s="42" t="s">
        <v>15</v>
      </c>
      <c r="B59" s="42" t="s">
        <v>16</v>
      </c>
      <c r="C59" s="44" t="s">
        <v>17</v>
      </c>
      <c r="D59" s="45"/>
      <c r="E59" s="44" t="s">
        <v>18</v>
      </c>
      <c r="F59" s="45"/>
      <c r="G59" s="44" t="s">
        <v>19</v>
      </c>
      <c r="H59" s="45"/>
      <c r="I59" s="21" t="s">
        <v>20</v>
      </c>
    </row>
    <row r="60" spans="1:9" ht="22.5" customHeight="1">
      <c r="A60" s="43"/>
      <c r="B60" s="43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v>5009.54</v>
      </c>
      <c r="F61" s="26">
        <f>E61/$C$8/6</f>
        <v>0.32877469318107239</v>
      </c>
      <c r="G61" s="25">
        <v>15000</v>
      </c>
      <c r="H61" s="26">
        <f>G61/$C$8/12</f>
        <v>0.49222287851939361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1385.74</f>
        <v>1385.74</v>
      </c>
      <c r="F62" s="26">
        <f>E62/$C$8/6</f>
        <v>9.0945724223928603E-2</v>
      </c>
      <c r="G62" s="25">
        <v>5000</v>
      </c>
      <c r="H62" s="26">
        <f>G62/$C$8/12</f>
        <v>0.16407429283979785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f>2088+630.58</f>
        <v>2718.58</v>
      </c>
      <c r="F63" s="26">
        <f>E63/$C$8/6</f>
        <v>0.17841963641136704</v>
      </c>
      <c r="G63" s="25">
        <v>3500</v>
      </c>
      <c r="H63" s="26">
        <f>G63/$C$8/12</f>
        <v>0.11485200498785851</v>
      </c>
      <c r="I63" s="23"/>
    </row>
    <row r="64" spans="1:9" ht="19.5" customHeight="1">
      <c r="A64" s="27"/>
      <c r="B64" s="27" t="s">
        <v>47</v>
      </c>
      <c r="C64" s="28">
        <f>D64*$C$8*8</f>
        <v>74051.820000000007</v>
      </c>
      <c r="D64" s="28">
        <v>3.645</v>
      </c>
      <c r="E64" s="28">
        <f>SUM(E61:E63)</f>
        <v>9113.86</v>
      </c>
      <c r="F64" s="28">
        <f>SUM(F61:F63)</f>
        <v>0.59814005381636803</v>
      </c>
      <c r="G64" s="28">
        <f>SUM(G61:G63)</f>
        <v>23500</v>
      </c>
      <c r="H64" s="28">
        <f>G64/$C$8/12</f>
        <v>0.77114917634705005</v>
      </c>
      <c r="I64" s="27"/>
    </row>
    <row r="65" spans="1:9" s="51" customFormat="1">
      <c r="A65" s="49"/>
      <c r="B65" s="49" t="s">
        <v>48</v>
      </c>
      <c r="C65" s="50">
        <f>C29+C34+C39+C45+C57+C64</f>
        <v>328611.30000000005</v>
      </c>
      <c r="D65" s="50"/>
      <c r="E65" s="50">
        <f>((E29+E34+E39+E45+E57+E64)*1.05)*1.18</f>
        <v>238281.07953649783</v>
      </c>
      <c r="F65" s="50"/>
      <c r="G65" s="50">
        <f>G29+G34+G39+G45+G57+G64</f>
        <v>492791.99692157644</v>
      </c>
      <c r="H65" s="50"/>
      <c r="I65" s="49"/>
    </row>
    <row r="66" spans="1:9" ht="25.5" customHeight="1">
      <c r="A66" s="23"/>
      <c r="B66" s="23" t="s">
        <v>49</v>
      </c>
      <c r="C66" s="25">
        <f>C65+C67</f>
        <v>345041.86500000005</v>
      </c>
      <c r="D66" s="25"/>
      <c r="E66" s="25">
        <f>(D13+D14)/1.18</f>
        <v>301207.61864406778</v>
      </c>
      <c r="F66" s="25"/>
      <c r="G66" s="25">
        <f>G65+G67</f>
        <v>517431.59676765528</v>
      </c>
      <c r="H66" s="25"/>
      <c r="I66" s="23"/>
    </row>
    <row r="67" spans="1:9" ht="42.75" customHeight="1">
      <c r="A67" s="23"/>
      <c r="B67" s="23" t="s">
        <v>52</v>
      </c>
      <c r="C67" s="25">
        <f>C65*0.05</f>
        <v>16430.565000000002</v>
      </c>
      <c r="D67" s="25"/>
      <c r="E67" s="25">
        <f>D16-E65</f>
        <v>-1811.0895364978351</v>
      </c>
      <c r="F67" s="25"/>
      <c r="G67" s="25">
        <f>G65*0.05</f>
        <v>24639.599846078825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16.983750000000004</v>
      </c>
      <c r="E68" s="25"/>
      <c r="F68" s="25">
        <f>D68</f>
        <v>16.983750000000004</v>
      </c>
      <c r="G68" s="25"/>
      <c r="H68" s="25">
        <f>H29+H34+H39+H45+H57+H64+G67/C8/12</f>
        <v>16.979444666524095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20.040825000000005</v>
      </c>
      <c r="E69" s="25"/>
      <c r="F69" s="25">
        <f>D69</f>
        <v>20.040825000000005</v>
      </c>
      <c r="G69" s="25"/>
      <c r="H69" s="25">
        <f>H68*1.18</f>
        <v>20.035744706498431</v>
      </c>
      <c r="I69" s="23"/>
    </row>
    <row r="71" spans="1:9">
      <c r="E71" s="34"/>
      <c r="G71" s="31"/>
    </row>
    <row r="72" spans="1:9">
      <c r="E72" s="34"/>
      <c r="G72" s="31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cp:lastPrinted>2018-03-26T12:57:25Z</cp:lastPrinted>
  <dcterms:created xsi:type="dcterms:W3CDTF">2018-01-19T10:12:51Z</dcterms:created>
  <dcterms:modified xsi:type="dcterms:W3CDTF">2018-04-17T12:00:59Z</dcterms:modified>
</cp:coreProperties>
</file>