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29"/>
  <c r="F54"/>
  <c r="F52"/>
  <c r="F65"/>
  <c r="F64"/>
  <c r="F63"/>
  <c r="F62"/>
  <c r="F51"/>
  <c r="F45"/>
  <c r="F44"/>
  <c r="F50"/>
  <c r="F39"/>
  <c r="F35"/>
  <c r="F34"/>
  <c r="F28"/>
  <c r="F27"/>
  <c r="F26"/>
  <c r="E44"/>
  <c r="E63"/>
  <c r="G34"/>
  <c r="G26" l="1"/>
  <c r="D15" l="1"/>
  <c r="G52" l="1"/>
  <c r="E67" l="1"/>
  <c r="C9" l="1"/>
  <c r="C40" s="1"/>
  <c r="D18"/>
  <c r="E52"/>
  <c r="G40"/>
  <c r="E40"/>
  <c r="F40" s="1"/>
  <c r="G30"/>
  <c r="E30"/>
  <c r="F30" s="1"/>
  <c r="C35" l="1"/>
  <c r="C58"/>
  <c r="C30"/>
  <c r="C65"/>
  <c r="C46"/>
  <c r="H64"/>
  <c r="H40"/>
  <c r="H52"/>
  <c r="F56"/>
  <c r="F55"/>
  <c r="H50"/>
  <c r="H55"/>
  <c r="F57"/>
  <c r="G58"/>
  <c r="H58" s="1"/>
  <c r="H63"/>
  <c r="H26"/>
  <c r="H27"/>
  <c r="H28"/>
  <c r="H29"/>
  <c r="H30"/>
  <c r="H39"/>
  <c r="H45"/>
  <c r="H51"/>
  <c r="H54"/>
  <c r="H56"/>
  <c r="H57"/>
  <c r="E46" l="1"/>
  <c r="F46" s="1"/>
  <c r="E35"/>
  <c r="E65"/>
  <c r="E58"/>
  <c r="F58" s="1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<sst xmlns="http://schemas.openxmlformats.org/spreadsheetml/2006/main" count="129" uniqueCount="60">
  <si>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</si>
  <si>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</si>
  <si>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</si>
  <si>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</si>
  <si>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</si>
  <si>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</si>
  <si>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</si>
  <si>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</si>
  <si>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</si>
  <si>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</si>
  <si>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</si>
  <si>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</si>
  <si>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</si>
  <si>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</si>
  <si>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</si>
  <si>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</si>
  <si>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</si>
  <si>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</si>
  <si>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</si>
  <si>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</si>
  <si>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</si>
  <si>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</si>
  <si>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</si>
  <si>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</si>
  <si>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</si>
  <si>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</si>
  <si>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</si>
  <si>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</si>
  <si>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</si>
  <si>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</si>
  <si>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</si>
  <si>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</si>
  <si>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</si>
  <si>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</si>
  <si>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</si>
  <si>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</si>
  <si>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</si>
  <si>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</si>
  <si>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</si>
  <si>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</si>
  <si>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</si>
  <si>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</si>
  <si>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</si>
  <si>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</si>
  <si>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</si>
  <si>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</si>
  <si>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</si>
  <si>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</si>
  <si>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</si>
  <si>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</si>
  <si>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</si>
  <si>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</si>
  <si>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</si>
  <si>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</si>
  <si>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</si>
  <si>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</si>
  <si>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 xml:space="preserve">окос травы </t>
  </si>
  <si>
    <t>Адрес многоквартирного дома: СП Копорское,с.Копорье д.18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</si>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</sst>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0" max="10" width="13.285156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7.25" hidden="1" customHeight="1">
      <c r="B5" s="1"/>
    </row>
    <row r="7" spans="1:9">
      <c r="A7" s="2" t="s">
        <v>57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3620</v>
      </c>
      <c r="D9" s="3"/>
    </row>
    <row r="10" spans="1:9">
      <c r="A10" s="2"/>
      <c r="B10" s="4" t="s">
        <v>3</v>
      </c>
      <c r="C10" s="5">
        <v>3620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36" t="s">
        <v>5</v>
      </c>
      <c r="B13" s="37"/>
      <c r="C13" s="37"/>
      <c r="D13" s="38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507605.79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507605.79</v>
      </c>
      <c r="E16" s="13"/>
      <c r="F16" s="16"/>
      <c r="G16" s="16"/>
      <c r="H16" s="16"/>
      <c r="I16" s="16"/>
    </row>
    <row r="17" spans="1:11" ht="37.5" customHeight="1">
      <c r="A17" s="10">
        <v>3</v>
      </c>
      <c r="B17" s="11" t="s">
        <v>10</v>
      </c>
      <c r="C17" s="10" t="s">
        <v>7</v>
      </c>
      <c r="D17" s="33">
        <v>374792.45</v>
      </c>
      <c r="E17" s="9"/>
      <c r="F17" s="9"/>
      <c r="G17" s="9"/>
      <c r="H17" s="9"/>
      <c r="I17" s="9"/>
    </row>
    <row r="18" spans="1:11" ht="37.5" customHeight="1">
      <c r="A18" s="10">
        <v>4</v>
      </c>
      <c r="B18" s="11" t="s">
        <v>11</v>
      </c>
      <c r="C18" s="10" t="s">
        <v>7</v>
      </c>
      <c r="D18" s="32">
        <f>D14+D15-D17</f>
        <v>132813.33999999997</v>
      </c>
      <c r="E18" s="9"/>
      <c r="F18" s="9"/>
      <c r="G18" s="9"/>
      <c r="H18" s="9"/>
      <c r="I18" s="9"/>
    </row>
    <row r="19" spans="1:11">
      <c r="A19" s="17"/>
      <c r="B19" s="18"/>
      <c r="C19" s="17"/>
      <c r="D19" s="19"/>
      <c r="E19" s="9"/>
      <c r="F19" s="9"/>
      <c r="G19" s="9"/>
      <c r="H19" s="9"/>
      <c r="I19" s="9"/>
    </row>
    <row r="20" spans="1:11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11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11">
      <c r="A22" s="9"/>
      <c r="B22" s="20"/>
      <c r="C22" s="9"/>
      <c r="D22" s="9"/>
      <c r="E22" s="9"/>
      <c r="F22" s="9"/>
      <c r="G22" s="9"/>
      <c r="H22" s="9"/>
      <c r="I22" s="9"/>
    </row>
    <row r="23" spans="1:11">
      <c r="A23" s="39" t="s">
        <v>14</v>
      </c>
      <c r="B23" s="40"/>
      <c r="C23" s="40"/>
      <c r="D23" s="40"/>
      <c r="E23" s="40"/>
      <c r="F23" s="40"/>
      <c r="G23" s="40"/>
      <c r="H23" s="40"/>
      <c r="I23" s="41"/>
    </row>
    <row r="24" spans="1:11">
      <c r="A24" s="42" t="s">
        <v>15</v>
      </c>
      <c r="B24" s="42" t="s">
        <v>16</v>
      </c>
      <c r="C24" s="44" t="s">
        <v>17</v>
      </c>
      <c r="D24" s="45"/>
      <c r="E24" s="44" t="s">
        <v>18</v>
      </c>
      <c r="F24" s="45"/>
      <c r="G24" s="44" t="s">
        <v>19</v>
      </c>
      <c r="H24" s="45"/>
      <c r="I24" s="21" t="s">
        <v>20</v>
      </c>
    </row>
    <row r="25" spans="1:11" ht="34.5">
      <c r="A25" s="43"/>
      <c r="B25" s="43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11" ht="48" customHeight="1">
      <c r="A26" s="24">
        <v>1</v>
      </c>
      <c r="B26" s="23" t="s">
        <v>23</v>
      </c>
      <c r="C26" s="25"/>
      <c r="D26" s="25"/>
      <c r="E26" s="25">
        <v>57620.09</v>
      </c>
      <c r="F26" s="26">
        <f>E26/$C$9/6</f>
        <v>2.6528586556169427</v>
      </c>
      <c r="G26" s="25">
        <f>E26*11400/10850/6*12</f>
        <v>121081.84811059909</v>
      </c>
      <c r="H26" s="26">
        <f>G26/$C$9/12</f>
        <v>2.7873353616620418</v>
      </c>
      <c r="I26" s="22" t="s">
        <v>24</v>
      </c>
    </row>
    <row r="27" spans="1:11" ht="53.25" customHeight="1">
      <c r="A27" s="24">
        <v>2</v>
      </c>
      <c r="B27" s="23" t="s">
        <v>25</v>
      </c>
      <c r="C27" s="25"/>
      <c r="D27" s="25"/>
      <c r="E27" s="25">
        <v>1882.8</v>
      </c>
      <c r="F27" s="26">
        <f>E27/$C$9/6</f>
        <v>8.6685082872928185E-2</v>
      </c>
      <c r="G27" s="25">
        <v>1500</v>
      </c>
      <c r="H27" s="26">
        <f>G27/$C$9/12</f>
        <v>3.4530386740331494E-2</v>
      </c>
      <c r="I27" s="23"/>
      <c r="K27" s="34"/>
    </row>
    <row r="28" spans="1:11">
      <c r="A28" s="24">
        <v>3</v>
      </c>
      <c r="B28" s="23" t="s">
        <v>53</v>
      </c>
      <c r="C28" s="25"/>
      <c r="D28" s="25"/>
      <c r="E28" s="25">
        <v>1067.5899999999999</v>
      </c>
      <c r="F28" s="26">
        <f>E28/$C$9/6</f>
        <v>4.915239410681399E-2</v>
      </c>
      <c r="G28" s="25">
        <v>1000</v>
      </c>
      <c r="H28" s="26">
        <f>G28/$C$9/12</f>
        <v>2.3020257826887661E-2</v>
      </c>
      <c r="I28" s="23"/>
    </row>
    <row r="29" spans="1:11">
      <c r="A29" s="24">
        <v>4</v>
      </c>
      <c r="B29" s="23" t="s">
        <v>56</v>
      </c>
      <c r="C29" s="25"/>
      <c r="D29" s="25"/>
      <c r="E29" s="25">
        <v>4084.21</v>
      </c>
      <c r="F29" s="26">
        <f>E29/$C$9/6</f>
        <v>0.18803913443830569</v>
      </c>
      <c r="G29" s="25">
        <v>3500</v>
      </c>
      <c r="H29" s="26">
        <f>G29/$C$9/12</f>
        <v>8.0570902394106816E-2</v>
      </c>
      <c r="I29" s="23"/>
      <c r="K29" s="34"/>
    </row>
    <row r="30" spans="1:11" ht="50.25" customHeight="1">
      <c r="A30" s="27"/>
      <c r="B30" s="27" t="s">
        <v>26</v>
      </c>
      <c r="C30" s="28">
        <f>D30*$C$9*8</f>
        <v>121052.79999999999</v>
      </c>
      <c r="D30" s="28">
        <v>4.18</v>
      </c>
      <c r="E30" s="28">
        <f>SUM(E26:E29)</f>
        <v>64654.689999999995</v>
      </c>
      <c r="F30" s="28">
        <f>E30/$C$9/6</f>
        <v>2.9767352670349907</v>
      </c>
      <c r="G30" s="28">
        <f>SUM(G26:G29)</f>
        <v>127081.84811059909</v>
      </c>
      <c r="H30" s="28">
        <f>G30/$C$9/12</f>
        <v>2.9254569086233677</v>
      </c>
      <c r="I30" s="27"/>
    </row>
    <row r="31" spans="1:11">
      <c r="A31" s="46" t="s">
        <v>27</v>
      </c>
      <c r="B31" s="47"/>
      <c r="C31" s="47"/>
      <c r="D31" s="47"/>
      <c r="E31" s="47"/>
      <c r="F31" s="47"/>
      <c r="G31" s="47"/>
      <c r="H31" s="47"/>
      <c r="I31" s="48"/>
    </row>
    <row r="32" spans="1:11">
      <c r="A32" s="42" t="s">
        <v>15</v>
      </c>
      <c r="B32" s="42" t="s">
        <v>16</v>
      </c>
      <c r="C32" s="44" t="s">
        <v>17</v>
      </c>
      <c r="D32" s="45"/>
      <c r="E32" s="44" t="s">
        <v>18</v>
      </c>
      <c r="F32" s="45"/>
      <c r="G32" s="44" t="s">
        <v>19</v>
      </c>
      <c r="H32" s="45"/>
      <c r="I32" s="21" t="s">
        <v>20</v>
      </c>
    </row>
    <row r="33" spans="1:11" ht="34.5">
      <c r="A33" s="43"/>
      <c r="B33" s="43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54848.95</v>
      </c>
      <c r="F34" s="26">
        <f>E34/$C$9/6</f>
        <v>2.5252739410681397</v>
      </c>
      <c r="G34" s="25">
        <f>4.45*12*3620</f>
        <v>193308.00000000003</v>
      </c>
      <c r="H34" s="26">
        <f>G34/$C$9/12</f>
        <v>4.45</v>
      </c>
      <c r="I34" s="22" t="s">
        <v>59</v>
      </c>
    </row>
    <row r="35" spans="1:11" ht="33" customHeight="1">
      <c r="A35" s="27"/>
      <c r="B35" s="27" t="s">
        <v>29</v>
      </c>
      <c r="C35" s="28">
        <f>D35*$C$9*8</f>
        <v>59657.599999999999</v>
      </c>
      <c r="D35" s="28">
        <v>2.06</v>
      </c>
      <c r="E35" s="28">
        <f>SUM(E34:E34)</f>
        <v>54848.95</v>
      </c>
      <c r="F35" s="28">
        <f>E35/$C$9/6</f>
        <v>2.5252739410681397</v>
      </c>
      <c r="G35" s="28">
        <f>SUM(G34:G34)</f>
        <v>193308.00000000003</v>
      </c>
      <c r="H35" s="28">
        <f>G35/$C$9/12</f>
        <v>4.45</v>
      </c>
      <c r="I35" s="27"/>
    </row>
    <row r="36" spans="1:11">
      <c r="A36" s="46" t="s">
        <v>30</v>
      </c>
      <c r="B36" s="47"/>
      <c r="C36" s="47"/>
      <c r="D36" s="47"/>
      <c r="E36" s="47"/>
      <c r="F36" s="47"/>
      <c r="G36" s="47"/>
      <c r="H36" s="47"/>
      <c r="I36" s="48"/>
    </row>
    <row r="37" spans="1:11">
      <c r="A37" s="42" t="s">
        <v>15</v>
      </c>
      <c r="B37" s="42" t="s">
        <v>16</v>
      </c>
      <c r="C37" s="44" t="s">
        <v>17</v>
      </c>
      <c r="D37" s="45"/>
      <c r="E37" s="44" t="s">
        <v>18</v>
      </c>
      <c r="F37" s="45"/>
      <c r="G37" s="44" t="s">
        <v>19</v>
      </c>
      <c r="H37" s="45"/>
      <c r="I37" s="21" t="s">
        <v>20</v>
      </c>
    </row>
    <row r="38" spans="1:11" ht="34.5">
      <c r="A38" s="43"/>
      <c r="B38" s="43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31</v>
      </c>
      <c r="C39" s="25"/>
      <c r="D39" s="25"/>
      <c r="E39" s="25">
        <v>1345.51</v>
      </c>
      <c r="F39" s="26">
        <f>E39/$C$9/6</f>
        <v>6.1947974217311234E-2</v>
      </c>
      <c r="G39" s="25">
        <v>1500</v>
      </c>
      <c r="H39" s="26">
        <f>G39/$C$9/12</f>
        <v>3.4530386740331494E-2</v>
      </c>
      <c r="I39" s="22" t="s">
        <v>58</v>
      </c>
    </row>
    <row r="40" spans="1:11" ht="48.75" customHeight="1">
      <c r="A40" s="27"/>
      <c r="B40" s="27" t="s">
        <v>32</v>
      </c>
      <c r="C40" s="28">
        <f>D40*$C$9*8</f>
        <v>19982.399999999998</v>
      </c>
      <c r="D40" s="28">
        <v>0.69</v>
      </c>
      <c r="E40" s="28">
        <f>SUM(E39:E39)</f>
        <v>1345.51</v>
      </c>
      <c r="F40" s="28">
        <f>E40/$C$9/6</f>
        <v>6.1947974217311234E-2</v>
      </c>
      <c r="G40" s="28">
        <f>SUM(G39:G39)</f>
        <v>1500</v>
      </c>
      <c r="H40" s="28">
        <f>G40/$C$9/12</f>
        <v>3.4530386740331494E-2</v>
      </c>
      <c r="I40" s="27"/>
    </row>
    <row r="41" spans="1:11">
      <c r="A41" s="46" t="s">
        <v>33</v>
      </c>
      <c r="B41" s="47"/>
      <c r="C41" s="47"/>
      <c r="D41" s="47"/>
      <c r="E41" s="47"/>
      <c r="F41" s="47"/>
      <c r="G41" s="47"/>
      <c r="H41" s="47"/>
      <c r="I41" s="48"/>
    </row>
    <row r="42" spans="1:11">
      <c r="A42" s="42" t="s">
        <v>15</v>
      </c>
      <c r="B42" s="42" t="s">
        <v>16</v>
      </c>
      <c r="C42" s="44" t="s">
        <v>17</v>
      </c>
      <c r="D42" s="45"/>
      <c r="E42" s="44" t="s">
        <v>18</v>
      </c>
      <c r="F42" s="45"/>
      <c r="G42" s="44" t="s">
        <v>19</v>
      </c>
      <c r="H42" s="45"/>
      <c r="I42" s="21" t="s">
        <v>20</v>
      </c>
    </row>
    <row r="43" spans="1:11" ht="34.5">
      <c r="A43" s="43"/>
      <c r="B43" s="43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34</v>
      </c>
      <c r="C44" s="25"/>
      <c r="D44" s="25"/>
      <c r="E44" s="25">
        <f>45289</f>
        <v>45289</v>
      </c>
      <c r="F44" s="26">
        <f>E44/$C$9/6</f>
        <v>2.0851289134438304</v>
      </c>
      <c r="G44" s="25">
        <v>50000</v>
      </c>
      <c r="H44" s="26">
        <f>G44/$C$9/12</f>
        <v>1.1510128913443831</v>
      </c>
      <c r="I44" s="22"/>
      <c r="K44" s="35"/>
    </row>
    <row r="45" spans="1:11">
      <c r="A45" s="24">
        <v>2</v>
      </c>
      <c r="B45" s="23" t="s">
        <v>35</v>
      </c>
      <c r="C45" s="25"/>
      <c r="D45" s="25"/>
      <c r="E45" s="25">
        <v>107275</v>
      </c>
      <c r="F45" s="26">
        <f>E45/$C$9/6</f>
        <v>4.9389963167587476</v>
      </c>
      <c r="G45" s="25">
        <v>24500</v>
      </c>
      <c r="H45" s="26">
        <f>G45/$C$9/12</f>
        <v>0.56399631675874773</v>
      </c>
      <c r="I45" s="23"/>
      <c r="J45" s="31"/>
    </row>
    <row r="46" spans="1:11" ht="48.75" customHeight="1">
      <c r="A46" s="27"/>
      <c r="B46" s="27" t="s">
        <v>36</v>
      </c>
      <c r="C46" s="28">
        <f>D46*$C$9*8</f>
        <v>82825.599999999991</v>
      </c>
      <c r="D46" s="28">
        <v>2.86</v>
      </c>
      <c r="E46" s="28">
        <f>SUM(E44:E45)</f>
        <v>152564</v>
      </c>
      <c r="F46" s="28">
        <f>E46/$C$9/6</f>
        <v>7.0241252302025785</v>
      </c>
      <c r="G46" s="28">
        <f>SUM(G44:G45)</f>
        <v>74500</v>
      </c>
      <c r="H46" s="28">
        <f>G46/$C$9/12</f>
        <v>1.7150092081031307</v>
      </c>
      <c r="I46" s="27"/>
      <c r="J46" s="31"/>
    </row>
    <row r="47" spans="1:11">
      <c r="A47" s="46" t="s">
        <v>37</v>
      </c>
      <c r="B47" s="47"/>
      <c r="C47" s="47"/>
      <c r="D47" s="47"/>
      <c r="E47" s="47"/>
      <c r="F47" s="47"/>
      <c r="G47" s="47"/>
      <c r="H47" s="47"/>
      <c r="I47" s="48"/>
      <c r="K47" s="31"/>
    </row>
    <row r="48" spans="1:11">
      <c r="A48" s="42" t="s">
        <v>15</v>
      </c>
      <c r="B48" s="42" t="s">
        <v>16</v>
      </c>
      <c r="C48" s="44" t="s">
        <v>17</v>
      </c>
      <c r="D48" s="45"/>
      <c r="E48" s="44" t="s">
        <v>18</v>
      </c>
      <c r="F48" s="45"/>
      <c r="G48" s="44" t="s">
        <v>19</v>
      </c>
      <c r="H48" s="45"/>
      <c r="I48" s="21" t="s">
        <v>20</v>
      </c>
    </row>
    <row r="49" spans="1:11" ht="34.5">
      <c r="A49" s="43"/>
      <c r="B49" s="43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11" ht="40.5" customHeight="1">
      <c r="A50" s="24">
        <v>1</v>
      </c>
      <c r="B50" s="23" t="s">
        <v>54</v>
      </c>
      <c r="C50" s="25"/>
      <c r="D50" s="25"/>
      <c r="E50" s="25">
        <v>320</v>
      </c>
      <c r="F50" s="26">
        <f>E50/$C$9/6</f>
        <v>1.4732965009208102E-2</v>
      </c>
      <c r="G50" s="25">
        <v>10450</v>
      </c>
      <c r="H50" s="26">
        <f>G50/$C$9/12</f>
        <v>0.24056169429097607</v>
      </c>
      <c r="I50" s="22"/>
      <c r="K50" s="31"/>
    </row>
    <row r="51" spans="1:11">
      <c r="A51" s="24">
        <v>2</v>
      </c>
      <c r="B51" s="23" t="s">
        <v>35</v>
      </c>
      <c r="C51" s="25"/>
      <c r="D51" s="25"/>
      <c r="E51" s="25">
        <v>10723.42</v>
      </c>
      <c r="F51" s="26">
        <f>E51/$C$9/6</f>
        <v>0.49371178637200736</v>
      </c>
      <c r="G51" s="25">
        <v>5000</v>
      </c>
      <c r="H51" s="26">
        <f>G51/$C$9/12</f>
        <v>0.1151012891344383</v>
      </c>
      <c r="I51" s="23"/>
    </row>
    <row r="52" spans="1:11" ht="31.5" customHeight="1">
      <c r="A52" s="24">
        <v>3</v>
      </c>
      <c r="B52" s="23" t="s">
        <v>38</v>
      </c>
      <c r="C52" s="25"/>
      <c r="D52" s="25"/>
      <c r="E52" s="25">
        <f>E54+E55+E56+E57</f>
        <v>832.6</v>
      </c>
      <c r="F52" s="26">
        <f>E52/$C$9/6</f>
        <v>3.8333333333333337E-2</v>
      </c>
      <c r="G52" s="25">
        <f>G54+G55+G56+G57</f>
        <v>266300</v>
      </c>
      <c r="H52" s="26">
        <f>G52/$C$9/12</f>
        <v>6.1302946593001844</v>
      </c>
      <c r="I52" s="23"/>
    </row>
    <row r="53" spans="1:11">
      <c r="A53" s="24"/>
      <c r="B53" s="23" t="s">
        <v>39</v>
      </c>
      <c r="C53" s="25"/>
      <c r="D53" s="25"/>
      <c r="E53" s="25"/>
      <c r="F53" s="26"/>
      <c r="G53" s="25"/>
      <c r="H53" s="26"/>
      <c r="I53" s="23"/>
    </row>
    <row r="54" spans="1:11" ht="27" customHeight="1">
      <c r="A54" s="29"/>
      <c r="B54" s="29" t="s">
        <v>40</v>
      </c>
      <c r="C54" s="30"/>
      <c r="D54" s="30"/>
      <c r="E54" s="30">
        <v>832.6</v>
      </c>
      <c r="F54" s="26">
        <f>E54/$C$9/6</f>
        <v>3.8333333333333337E-2</v>
      </c>
      <c r="G54" s="30">
        <v>500</v>
      </c>
      <c r="H54" s="26">
        <f t="shared" ref="H54:H57" si="0">G54/$C$9/12</f>
        <v>1.1510128913443831E-2</v>
      </c>
      <c r="I54" s="29"/>
    </row>
    <row r="55" spans="1:11" ht="36.75" customHeight="1">
      <c r="A55" s="29"/>
      <c r="B55" s="29" t="s">
        <v>55</v>
      </c>
      <c r="C55" s="30"/>
      <c r="D55" s="30"/>
      <c r="E55" s="30"/>
      <c r="F55" s="26">
        <f t="shared" ref="F55:F57" si="1">E55/$C$9/12</f>
        <v>0</v>
      </c>
      <c r="G55" s="30"/>
      <c r="H55" s="26">
        <f t="shared" si="0"/>
        <v>0</v>
      </c>
      <c r="I55" s="29"/>
      <c r="K55" s="31"/>
    </row>
    <row r="56" spans="1:11" ht="18.75" customHeight="1">
      <c r="A56" s="29"/>
      <c r="B56" s="29" t="s">
        <v>41</v>
      </c>
      <c r="C56" s="30"/>
      <c r="D56" s="30"/>
      <c r="E56" s="30"/>
      <c r="F56" s="26">
        <f t="shared" si="1"/>
        <v>0</v>
      </c>
      <c r="G56" s="30">
        <v>265800</v>
      </c>
      <c r="H56" s="26">
        <f t="shared" si="0"/>
        <v>6.1187845303867405</v>
      </c>
      <c r="I56" s="29"/>
      <c r="K56" s="31"/>
    </row>
    <row r="57" spans="1:11" ht="21.75" customHeight="1">
      <c r="A57" s="29"/>
      <c r="B57" s="29"/>
      <c r="C57" s="30"/>
      <c r="D57" s="30"/>
      <c r="E57" s="30"/>
      <c r="F57" s="26">
        <f t="shared" si="1"/>
        <v>0</v>
      </c>
      <c r="G57" s="30"/>
      <c r="H57" s="26">
        <f t="shared" si="0"/>
        <v>0</v>
      </c>
      <c r="I57" s="29"/>
    </row>
    <row r="58" spans="1:11" ht="27.75" customHeight="1">
      <c r="A58" s="27"/>
      <c r="B58" s="27" t="s">
        <v>42</v>
      </c>
      <c r="C58" s="28">
        <f>D58*$C$9*8</f>
        <v>79350.400000000009</v>
      </c>
      <c r="D58" s="28">
        <v>2.74</v>
      </c>
      <c r="E58" s="28">
        <f>SUM(E50:E52)</f>
        <v>11876.02</v>
      </c>
      <c r="F58" s="28">
        <f>E58/$C$9/6</f>
        <v>0.54677808471454881</v>
      </c>
      <c r="G58" s="28">
        <f>SUM(G50:G52)</f>
        <v>281750</v>
      </c>
      <c r="H58" s="28">
        <f>G58/$C$9/12</f>
        <v>6.485957642725598</v>
      </c>
      <c r="I58" s="27"/>
    </row>
    <row r="59" spans="1:11">
      <c r="A59" s="46" t="s">
        <v>43</v>
      </c>
      <c r="B59" s="47"/>
      <c r="C59" s="47"/>
      <c r="D59" s="47"/>
      <c r="E59" s="47"/>
      <c r="F59" s="47"/>
      <c r="G59" s="47"/>
      <c r="H59" s="47"/>
      <c r="I59" s="48"/>
    </row>
    <row r="60" spans="1:11">
      <c r="A60" s="42" t="s">
        <v>15</v>
      </c>
      <c r="B60" s="42" t="s">
        <v>16</v>
      </c>
      <c r="C60" s="44" t="s">
        <v>17</v>
      </c>
      <c r="D60" s="45"/>
      <c r="E60" s="44" t="s">
        <v>18</v>
      </c>
      <c r="F60" s="45"/>
      <c r="G60" s="44" t="s">
        <v>19</v>
      </c>
      <c r="H60" s="45"/>
      <c r="I60" s="21" t="s">
        <v>20</v>
      </c>
    </row>
    <row r="61" spans="1:11" ht="22.5" customHeight="1">
      <c r="A61" s="43"/>
      <c r="B61" s="43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11" ht="29.25" customHeight="1">
      <c r="A62" s="24">
        <v>1</v>
      </c>
      <c r="B62" s="23" t="s">
        <v>44</v>
      </c>
      <c r="C62" s="25"/>
      <c r="D62" s="25"/>
      <c r="E62" s="25">
        <v>4053.98</v>
      </c>
      <c r="F62" s="26">
        <f>E62/$C$9/6</f>
        <v>0.18664732965009209</v>
      </c>
      <c r="G62" s="25">
        <v>10000</v>
      </c>
      <c r="H62" s="26">
        <f>G62/$C$9/12</f>
        <v>0.23020257826887661</v>
      </c>
      <c r="I62" s="22"/>
      <c r="K62" s="31"/>
    </row>
    <row r="63" spans="1:11" ht="26.25" customHeight="1">
      <c r="A63" s="24">
        <v>2</v>
      </c>
      <c r="B63" s="23" t="s">
        <v>45</v>
      </c>
      <c r="C63" s="25"/>
      <c r="D63" s="25"/>
      <c r="E63" s="25">
        <f>3100</f>
        <v>3100</v>
      </c>
      <c r="F63" s="26">
        <f>E63/$C$9/6</f>
        <v>0.1427255985267035</v>
      </c>
      <c r="G63" s="25">
        <v>4500</v>
      </c>
      <c r="H63" s="26">
        <f>G63/$C$9/12</f>
        <v>0.10359116022099447</v>
      </c>
      <c r="I63" s="23"/>
    </row>
    <row r="64" spans="1:11" ht="30.75" customHeight="1">
      <c r="A64" s="24">
        <v>3</v>
      </c>
      <c r="B64" s="23" t="s">
        <v>46</v>
      </c>
      <c r="C64" s="25"/>
      <c r="D64" s="25"/>
      <c r="E64" s="25">
        <v>1900</v>
      </c>
      <c r="F64" s="26">
        <f>E64/$C$9/6</f>
        <v>8.7476979742173111E-2</v>
      </c>
      <c r="G64" s="25">
        <v>10000</v>
      </c>
      <c r="H64" s="26">
        <f>G64/$C$9/12</f>
        <v>0.23020257826887661</v>
      </c>
      <c r="I64" s="23"/>
      <c r="J64" s="31"/>
    </row>
    <row r="65" spans="1:11" ht="19.5" customHeight="1">
      <c r="A65" s="27"/>
      <c r="B65" s="27" t="s">
        <v>47</v>
      </c>
      <c r="C65" s="28">
        <f>D65*$C$9*8</f>
        <v>105559.2</v>
      </c>
      <c r="D65" s="28">
        <v>3.645</v>
      </c>
      <c r="E65" s="28">
        <f>SUM(E62:E64)</f>
        <v>9053.98</v>
      </c>
      <c r="F65" s="28">
        <f>E65/$C$9/6</f>
        <v>0.4168499079189687</v>
      </c>
      <c r="G65" s="28">
        <f>SUM(G62:G64)</f>
        <v>24500</v>
      </c>
      <c r="H65" s="28">
        <f>G65/$C$9/12</f>
        <v>0.56399631675874773</v>
      </c>
      <c r="I65" s="27"/>
      <c r="J65" s="31"/>
    </row>
    <row r="66" spans="1:11" s="51" customFormat="1">
      <c r="A66" s="49"/>
      <c r="B66" s="49" t="s">
        <v>48</v>
      </c>
      <c r="C66" s="50">
        <f>C30+C35+C40+C46+C58+C65</f>
        <v>468428</v>
      </c>
      <c r="D66" s="50"/>
      <c r="E66" s="50">
        <f>((E30+E35+E40+E46+E58+E65)*1.05)*1.18</f>
        <v>364691.16284999996</v>
      </c>
      <c r="F66" s="50"/>
      <c r="G66" s="50">
        <f>G30+G35+G40+G46+G58+G65</f>
        <v>702639.84811059909</v>
      </c>
      <c r="H66" s="50"/>
      <c r="I66" s="49"/>
      <c r="K66" s="52"/>
    </row>
    <row r="67" spans="1:11" ht="25.5" customHeight="1">
      <c r="A67" s="23"/>
      <c r="B67" s="23" t="s">
        <v>49</v>
      </c>
      <c r="C67" s="25">
        <f>C66+C68</f>
        <v>491849.4</v>
      </c>
      <c r="D67" s="25"/>
      <c r="E67" s="25">
        <f>(D14+D15)/1.18</f>
        <v>430174.39830508473</v>
      </c>
      <c r="F67" s="25"/>
      <c r="G67" s="25">
        <f>G66+G68</f>
        <v>737771.84051612904</v>
      </c>
      <c r="H67" s="25"/>
      <c r="I67" s="23"/>
    </row>
    <row r="68" spans="1:11" ht="23.25" customHeight="1">
      <c r="A68" s="23"/>
      <c r="B68" s="23" t="s">
        <v>52</v>
      </c>
      <c r="C68" s="25">
        <f>C66*0.05</f>
        <v>23421.4</v>
      </c>
      <c r="D68" s="25"/>
      <c r="E68" s="25">
        <f>D17-E66</f>
        <v>10101.287150000047</v>
      </c>
      <c r="F68" s="25"/>
      <c r="G68" s="25">
        <f>G66*0.05</f>
        <v>35131.992405529956</v>
      </c>
      <c r="H68" s="25"/>
      <c r="I68" s="23"/>
    </row>
    <row r="69" spans="1:11" ht="28.5" customHeight="1">
      <c r="A69" s="23"/>
      <c r="B69" s="23" t="s">
        <v>50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16.983697986098736</v>
      </c>
      <c r="I69" s="23"/>
    </row>
    <row r="70" spans="1:11" ht="13.5" customHeight="1">
      <c r="A70" s="23"/>
      <c r="B70" s="23" t="s">
        <v>51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20.040763623596508</v>
      </c>
      <c r="I70" s="23"/>
    </row>
    <row r="72" spans="1:11">
      <c r="E72" s="34"/>
      <c r="G72" s="31"/>
    </row>
    <row r="73" spans="1:11">
      <c r="E73" s="34"/>
      <c r="G73" s="31"/>
    </row>
    <row r="74" spans="1:11">
      <c r="E74" s="34"/>
    </row>
  </sheetData>
  <mergeCells count="37">
    <mergeCell ref="A59:I59"/>
    <mergeCell ref="A60:A61"/>
    <mergeCell ref="B60:B61"/>
    <mergeCell ref="C60:D60"/>
    <mergeCell ref="E60:F60"/>
    <mergeCell ref="G60:H60"/>
    <mergeCell ref="A47:I47"/>
    <mergeCell ref="A48:A49"/>
    <mergeCell ref="B48:B49"/>
    <mergeCell ref="C48:D48"/>
    <mergeCell ref="E48:F48"/>
    <mergeCell ref="G48:H48"/>
    <mergeCell ref="A41:I41"/>
    <mergeCell ref="A42:A43"/>
    <mergeCell ref="B42:B43"/>
    <mergeCell ref="C42:D42"/>
    <mergeCell ref="E42:F42"/>
    <mergeCell ref="G42:H42"/>
    <mergeCell ref="A36:I36"/>
    <mergeCell ref="A37:A38"/>
    <mergeCell ref="B37:B38"/>
    <mergeCell ref="C37:D37"/>
    <mergeCell ref="E37:F37"/>
    <mergeCell ref="G37:H37"/>
    <mergeCell ref="A31:I31"/>
    <mergeCell ref="A32:A33"/>
    <mergeCell ref="B32:B33"/>
    <mergeCell ref="C32:D32"/>
    <mergeCell ref="E32:F32"/>
    <mergeCell ref="G32:H32"/>
    <mergeCell ref="A13:D13"/>
    <mergeCell ref="A23:I23"/>
    <mergeCell ref="A24:A25"/>
    <mergeCell ref="B24:B25"/>
    <mergeCell ref="C24:D24"/>
    <mergeCell ref="E24:F24"/>
    <mergeCell ref="G24:H24"/>
  </mergeCells>
  <pageMargins left="0.7" right="0.7" top="0.75" bottom="0.75" header="0.3" footer="0.3"/>
  <ignoredErrors>
    <ignoredError sqref="F58 F52 F65 F46 F40 F35 F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2018-04-17T12:43:57Z</dcterms:modified>
</cp:coreProperties>
</file>