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7" i="1"/>
  <c r="E65"/>
  <c r="G33"/>
  <c r="E62"/>
  <c r="E43"/>
  <c r="G25" l="1"/>
  <c r="D14" l="1"/>
  <c r="G51" l="1"/>
  <c r="E66" l="1"/>
  <c r="C8" l="1"/>
  <c r="D17"/>
  <c r="E51"/>
  <c r="F51" s="1"/>
  <c r="G39"/>
  <c r="E39"/>
  <c r="F39" s="1"/>
  <c r="G29"/>
  <c r="E29"/>
  <c r="F29" s="1"/>
  <c r="C39" l="1"/>
  <c r="F54"/>
  <c r="F56"/>
  <c r="F27"/>
  <c r="F25"/>
  <c r="F49"/>
  <c r="F53"/>
  <c r="F55"/>
  <c r="F26"/>
  <c r="F28"/>
  <c r="F33"/>
  <c r="F38"/>
  <c r="F44"/>
  <c r="F50"/>
  <c r="F61"/>
  <c r="F63"/>
  <c r="F62"/>
  <c r="F43"/>
  <c r="C34"/>
  <c r="C57"/>
  <c r="C29"/>
  <c r="C64"/>
  <c r="C45"/>
  <c r="H63"/>
  <c r="H39"/>
  <c r="H51"/>
  <c r="H49"/>
  <c r="H54"/>
  <c r="G57"/>
  <c r="H57" s="1"/>
  <c r="H62"/>
  <c r="H25"/>
  <c r="H26"/>
  <c r="H27"/>
  <c r="H28"/>
  <c r="H29"/>
  <c r="H38"/>
  <c r="H44"/>
  <c r="H50"/>
  <c r="H53"/>
  <c r="H55"/>
  <c r="H56"/>
  <c r="E45" l="1"/>
  <c r="F45" s="1"/>
  <c r="E34"/>
  <c r="F34" s="1"/>
  <c r="E64"/>
  <c r="F64" s="1"/>
  <c r="E57"/>
  <c r="F57" s="1"/>
  <c r="C65"/>
  <c r="C67" l="1"/>
  <c r="C66" s="1"/>
  <c r="D68" s="1"/>
  <c r="H61"/>
  <c r="G64"/>
  <c r="H64" s="1"/>
  <c r="H43"/>
  <c r="G45"/>
  <c r="H45" s="1"/>
  <c r="H33"/>
  <c r="G34"/>
  <c r="H34" l="1"/>
  <c r="G65"/>
  <c r="D69"/>
  <c r="F69" s="1"/>
  <c r="F68"/>
  <c r="G67" l="1"/>
  <c r="H68" s="1"/>
  <c r="H69" s="1"/>
  <c r="G66" l="1"/>
</calcChain>
</file>

<file path=xl/sharedStrings.xml><?xml version="1.0" encoding="utf-8"?>
<sst xmlns="http://schemas.openxmlformats.org/spreadsheetml/2006/main" count="129" uniqueCount="60">
  <si>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</si>
  <si>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</si>
  <si>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</si>
  <si>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</si>
  <si>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</si>
  <si>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</si>
  <si>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</si>
  <si>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</si>
  <si>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</si>
  <si>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</si>
  <si>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</si>
  <si>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</si>
  <si>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</si>
  <si>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</si>
  <si>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</si>
  <si>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</si>
  <si>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</si>
  <si>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</si>
  <si>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</si>
  <si>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</si>
  <si>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</si>
  <si>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</si>
  <si>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</si>
  <si>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</si>
  <si>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</si>
  <si>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</si>
  <si>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</si>
  <si>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</si>
  <si>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</si>
  <si>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</si>
  <si>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</si>
  <si>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</si>
  <si>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</si>
  <si>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</si>
  <si>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</si>
  <si>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</si>
  <si>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</si>
  <si>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</si>
  <si>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</si>
  <si>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</si>
  <si>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</si>
  <si>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</si>
  <si>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</si>
  <si>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</si>
  <si>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</si>
  <si>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</si>
  <si>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</si>
  <si>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</si>
  <si>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</si>
  <si>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</si>
  <si>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</si>
  <si>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</si>
  <si>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</si>
  <si>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</si>
  <si>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>Заработная плата и страховые взносы работников, занятых текущим ремонтом (ГАЗОЭЛЕКТРОсварщик,)</t>
  </si>
  <si>
    <t>ремонт ,демонтаж,монтаж козырьков,ремонт лестниц</t>
  </si>
  <si>
    <t xml:space="preserve">окос травы </t>
  </si>
  <si>
    <t>Адрес многоквартирного дома: СП Копорское,с.Копорье д.15</t>
  </si>
  <si>
    <t>Рост затрат обусловлен ростом стоимости услуг ООО "Эко-Точка" с 01.01.2018г. Более,чем в 2 раза</t>
  </si>
  <si>
    <t>Плановая годовая стоимость на 2018г. рассчитана с учетом ТО раз в три года по тарифам обслуживающей организации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</si>
</sst>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4" fontId="0" fillId="0" borderId="0" xfId="0" applyNumberFormat="1" applyBorder="1" applyAlignment="1">
      <alignment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  <xf numFmtId="4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topLeftCell="A52" workbookViewId="0">
      <selection activeCell="E68" sqref="E68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  <col min="11" max="11" width="13.42578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idden="1"/>
    <row r="6" spans="1:9">
      <c r="A6" s="2" t="s">
        <v>57</v>
      </c>
      <c r="B6" s="3"/>
      <c r="C6" s="3"/>
      <c r="D6" s="3"/>
    </row>
    <row r="7" spans="1:9">
      <c r="A7" s="2"/>
      <c r="B7" s="3"/>
      <c r="C7" s="3"/>
      <c r="D7" s="3"/>
    </row>
    <row r="8" spans="1:9">
      <c r="A8" s="2"/>
      <c r="B8" s="4" t="s">
        <v>2</v>
      </c>
      <c r="C8" s="5">
        <f>C9+C10</f>
        <v>2487.6999999999998</v>
      </c>
      <c r="D8" s="3"/>
    </row>
    <row r="9" spans="1:9">
      <c r="A9" s="2"/>
      <c r="B9" s="4" t="s">
        <v>3</v>
      </c>
      <c r="C9" s="5">
        <v>2487.6999999999998</v>
      </c>
      <c r="D9" s="3"/>
    </row>
    <row r="10" spans="1:9">
      <c r="A10" s="2"/>
      <c r="B10" s="4" t="s">
        <v>4</v>
      </c>
      <c r="C10" s="6">
        <v>0</v>
      </c>
      <c r="D10" s="3"/>
    </row>
    <row r="11" spans="1:9">
      <c r="A11" s="7"/>
      <c r="B11" s="8"/>
      <c r="C11" s="7"/>
      <c r="D11" s="7"/>
      <c r="E11" s="9"/>
      <c r="F11" s="9"/>
      <c r="G11" s="9"/>
      <c r="H11" s="9"/>
      <c r="I11" s="9"/>
    </row>
    <row r="12" spans="1:9">
      <c r="A12" s="36" t="s">
        <v>5</v>
      </c>
      <c r="B12" s="37"/>
      <c r="C12" s="37"/>
      <c r="D12" s="38"/>
      <c r="E12" s="9"/>
      <c r="F12" s="9"/>
      <c r="G12" s="9"/>
      <c r="H12" s="9"/>
      <c r="I12" s="9"/>
    </row>
    <row r="13" spans="1:9" ht="50.25" customHeight="1">
      <c r="A13" s="10">
        <v>1</v>
      </c>
      <c r="B13" s="11" t="s">
        <v>6</v>
      </c>
      <c r="C13" s="10" t="s">
        <v>7</v>
      </c>
      <c r="D13" s="32">
        <v>0</v>
      </c>
      <c r="E13" s="9"/>
      <c r="F13" s="9"/>
      <c r="G13" s="9"/>
      <c r="H13" s="9"/>
      <c r="I13" s="9"/>
    </row>
    <row r="14" spans="1:9" ht="60" customHeight="1">
      <c r="A14" s="10">
        <v>2</v>
      </c>
      <c r="B14" s="11" t="s">
        <v>8</v>
      </c>
      <c r="C14" s="10" t="s">
        <v>7</v>
      </c>
      <c r="D14" s="32">
        <f>D15</f>
        <v>348263.01</v>
      </c>
      <c r="E14" s="13"/>
      <c r="F14" s="9"/>
      <c r="G14" s="9"/>
      <c r="H14" s="9"/>
      <c r="I14" s="9"/>
    </row>
    <row r="15" spans="1:9">
      <c r="A15" s="14"/>
      <c r="B15" s="15" t="s">
        <v>9</v>
      </c>
      <c r="C15" s="14"/>
      <c r="D15" s="33">
        <v>348263.01</v>
      </c>
      <c r="E15" s="13"/>
      <c r="F15" s="16"/>
      <c r="G15" s="16"/>
      <c r="H15" s="16"/>
      <c r="I15" s="16"/>
    </row>
    <row r="16" spans="1:9" ht="37.5" customHeight="1">
      <c r="A16" s="10">
        <v>3</v>
      </c>
      <c r="B16" s="11" t="s">
        <v>10</v>
      </c>
      <c r="C16" s="10" t="s">
        <v>7</v>
      </c>
      <c r="D16" s="33">
        <v>287339.65999999997</v>
      </c>
      <c r="E16" s="9"/>
      <c r="F16" s="9"/>
      <c r="G16" s="9"/>
      <c r="H16" s="9"/>
      <c r="I16" s="9"/>
    </row>
    <row r="17" spans="1:11" ht="37.5" customHeight="1">
      <c r="A17" s="10">
        <v>4</v>
      </c>
      <c r="B17" s="11" t="s">
        <v>11</v>
      </c>
      <c r="C17" s="10" t="s">
        <v>7</v>
      </c>
      <c r="D17" s="32">
        <f>D13+D14-D16</f>
        <v>60923.350000000035</v>
      </c>
      <c r="E17" s="9"/>
      <c r="F17" s="9"/>
      <c r="G17" s="9"/>
      <c r="H17" s="9"/>
      <c r="I17" s="9"/>
    </row>
    <row r="18" spans="1:11">
      <c r="A18" s="17"/>
      <c r="B18" s="18"/>
      <c r="C18" s="17"/>
      <c r="D18" s="19"/>
      <c r="E18" s="9"/>
      <c r="F18" s="9"/>
      <c r="G18" s="9"/>
      <c r="H18" s="9"/>
      <c r="I18" s="9"/>
    </row>
    <row r="19" spans="1:11">
      <c r="A19" s="9"/>
      <c r="B19" s="20" t="s">
        <v>12</v>
      </c>
      <c r="C19" s="9"/>
      <c r="D19" s="9"/>
      <c r="E19" s="9"/>
      <c r="F19" s="9"/>
      <c r="G19" s="9"/>
      <c r="H19" s="9"/>
      <c r="I19" s="9"/>
    </row>
    <row r="20" spans="1:11" ht="60" customHeight="1">
      <c r="A20" s="10">
        <v>5</v>
      </c>
      <c r="B20" s="11" t="s">
        <v>13</v>
      </c>
      <c r="C20" s="10" t="s">
        <v>7</v>
      </c>
      <c r="D20" s="12">
        <v>2778557.15</v>
      </c>
      <c r="E20" s="9"/>
      <c r="F20" s="9"/>
      <c r="G20" s="9"/>
      <c r="H20" s="9"/>
      <c r="I20" s="9"/>
    </row>
    <row r="21" spans="1:11">
      <c r="A21" s="9"/>
      <c r="B21" s="20"/>
      <c r="C21" s="9"/>
      <c r="D21" s="9"/>
      <c r="E21" s="9"/>
      <c r="F21" s="9"/>
      <c r="G21" s="9"/>
      <c r="H21" s="9"/>
      <c r="I21" s="9"/>
    </row>
    <row r="22" spans="1:11">
      <c r="A22" s="39" t="s">
        <v>14</v>
      </c>
      <c r="B22" s="40"/>
      <c r="C22" s="40"/>
      <c r="D22" s="40"/>
      <c r="E22" s="40"/>
      <c r="F22" s="40"/>
      <c r="G22" s="40"/>
      <c r="H22" s="40"/>
      <c r="I22" s="41"/>
    </row>
    <row r="23" spans="1:11">
      <c r="A23" s="42" t="s">
        <v>15</v>
      </c>
      <c r="B23" s="42" t="s">
        <v>16</v>
      </c>
      <c r="C23" s="44" t="s">
        <v>17</v>
      </c>
      <c r="D23" s="45"/>
      <c r="E23" s="44" t="s">
        <v>18</v>
      </c>
      <c r="F23" s="45"/>
      <c r="G23" s="44" t="s">
        <v>19</v>
      </c>
      <c r="H23" s="45"/>
      <c r="I23" s="21" t="s">
        <v>20</v>
      </c>
    </row>
    <row r="24" spans="1:11" ht="34.5">
      <c r="A24" s="43"/>
      <c r="B24" s="43"/>
      <c r="C24" s="22" t="s">
        <v>21</v>
      </c>
      <c r="D24" s="22" t="s">
        <v>22</v>
      </c>
      <c r="E24" s="22" t="s">
        <v>21</v>
      </c>
      <c r="F24" s="22" t="s">
        <v>22</v>
      </c>
      <c r="G24" s="22" t="s">
        <v>21</v>
      </c>
      <c r="H24" s="22" t="s">
        <v>22</v>
      </c>
      <c r="I24" s="23"/>
    </row>
    <row r="25" spans="1:11" ht="48" customHeight="1">
      <c r="A25" s="24">
        <v>1</v>
      </c>
      <c r="B25" s="23" t="s">
        <v>23</v>
      </c>
      <c r="C25" s="25"/>
      <c r="D25" s="25"/>
      <c r="E25" s="25">
        <v>40773.17</v>
      </c>
      <c r="F25" s="26">
        <f>E25/$C$8/6</f>
        <v>2.7316510565314682</v>
      </c>
      <c r="G25" s="25">
        <f>E25*11400/10850/6*12</f>
        <v>85680.025437788019</v>
      </c>
      <c r="H25" s="26">
        <f>G25/$C$8/12</f>
        <v>2.8701218474155521</v>
      </c>
      <c r="I25" s="22" t="s">
        <v>24</v>
      </c>
    </row>
    <row r="26" spans="1:11" ht="53.25" customHeight="1">
      <c r="A26" s="24">
        <v>2</v>
      </c>
      <c r="B26" s="23" t="s">
        <v>25</v>
      </c>
      <c r="C26" s="25"/>
      <c r="D26" s="25"/>
      <c r="E26" s="25">
        <v>1293.8800000000001</v>
      </c>
      <c r="F26" s="26">
        <f>E26/$C$8/6</f>
        <v>8.6685157642266628E-2</v>
      </c>
      <c r="G26" s="25">
        <v>1500</v>
      </c>
      <c r="H26" s="26">
        <f>G26/$C$8/12</f>
        <v>5.0247216304216746E-2</v>
      </c>
      <c r="I26" s="23"/>
      <c r="K26" s="34"/>
    </row>
    <row r="27" spans="1:11">
      <c r="A27" s="24">
        <v>3</v>
      </c>
      <c r="B27" s="23" t="s">
        <v>53</v>
      </c>
      <c r="C27" s="25"/>
      <c r="D27" s="25"/>
      <c r="E27" s="25">
        <v>733.66</v>
      </c>
      <c r="F27" s="26">
        <f>E27/$C$8/6</f>
        <v>4.9152496951668879E-2</v>
      </c>
      <c r="G27" s="25">
        <v>1000</v>
      </c>
      <c r="H27" s="26">
        <f>G27/$C$8/12</f>
        <v>3.3498144202811171E-2</v>
      </c>
      <c r="I27" s="23"/>
    </row>
    <row r="28" spans="1:11">
      <c r="A28" s="24">
        <v>4</v>
      </c>
      <c r="B28" s="23" t="s">
        <v>56</v>
      </c>
      <c r="C28" s="25"/>
      <c r="D28" s="25"/>
      <c r="E28" s="25">
        <v>2806.71</v>
      </c>
      <c r="F28" s="26">
        <f>E28/$C$8/6</f>
        <v>0.18803915263094426</v>
      </c>
      <c r="G28" s="25">
        <v>3500</v>
      </c>
      <c r="H28" s="26">
        <f>G28/$C$8/12</f>
        <v>0.11724350470983907</v>
      </c>
      <c r="I28" s="23"/>
      <c r="K28" s="34"/>
    </row>
    <row r="29" spans="1:11" ht="50.25" customHeight="1">
      <c r="A29" s="27"/>
      <c r="B29" s="27" t="s">
        <v>26</v>
      </c>
      <c r="C29" s="28">
        <f>D29*$C$8*8</f>
        <v>83188.687999999995</v>
      </c>
      <c r="D29" s="28">
        <v>4.18</v>
      </c>
      <c r="E29" s="28">
        <f>SUM(E25:E28)</f>
        <v>45607.42</v>
      </c>
      <c r="F29" s="28">
        <f>E29/$C$8/6</f>
        <v>3.0555278637563479</v>
      </c>
      <c r="G29" s="28">
        <f>SUM(G25:G28)</f>
        <v>91680.025437788019</v>
      </c>
      <c r="H29" s="28">
        <f>G29/$C$8/12</f>
        <v>3.0711107126324193</v>
      </c>
      <c r="I29" s="27"/>
    </row>
    <row r="30" spans="1:11">
      <c r="A30" s="46" t="s">
        <v>27</v>
      </c>
      <c r="B30" s="47"/>
      <c r="C30" s="47"/>
      <c r="D30" s="47"/>
      <c r="E30" s="47"/>
      <c r="F30" s="47"/>
      <c r="G30" s="47"/>
      <c r="H30" s="47"/>
      <c r="I30" s="48"/>
    </row>
    <row r="31" spans="1:11">
      <c r="A31" s="42" t="s">
        <v>15</v>
      </c>
      <c r="B31" s="42" t="s">
        <v>16</v>
      </c>
      <c r="C31" s="44" t="s">
        <v>17</v>
      </c>
      <c r="D31" s="45"/>
      <c r="E31" s="44" t="s">
        <v>18</v>
      </c>
      <c r="F31" s="45"/>
      <c r="G31" s="44" t="s">
        <v>19</v>
      </c>
      <c r="H31" s="45"/>
      <c r="I31" s="21" t="s">
        <v>20</v>
      </c>
    </row>
    <row r="32" spans="1:11" ht="34.5">
      <c r="A32" s="43"/>
      <c r="B32" s="43"/>
      <c r="C32" s="22" t="s">
        <v>21</v>
      </c>
      <c r="D32" s="22" t="s">
        <v>22</v>
      </c>
      <c r="E32" s="22" t="s">
        <v>21</v>
      </c>
      <c r="F32" s="22" t="s">
        <v>22</v>
      </c>
      <c r="G32" s="22" t="s">
        <v>21</v>
      </c>
      <c r="H32" s="22" t="s">
        <v>22</v>
      </c>
      <c r="I32" s="23"/>
    </row>
    <row r="33" spans="1:11" ht="49.5" customHeight="1">
      <c r="A33" s="24">
        <v>1</v>
      </c>
      <c r="B33" s="23" t="s">
        <v>28</v>
      </c>
      <c r="C33" s="25"/>
      <c r="D33" s="25"/>
      <c r="E33" s="25">
        <v>37692.75</v>
      </c>
      <c r="F33" s="26">
        <f>E33/$C$8/6</f>
        <v>2.5252743498010211</v>
      </c>
      <c r="G33" s="25">
        <f>4.45*12*2487.7</f>
        <v>132843.18</v>
      </c>
      <c r="H33" s="26">
        <f>G33/$C$8/12</f>
        <v>4.45</v>
      </c>
      <c r="I33" s="22" t="s">
        <v>58</v>
      </c>
    </row>
    <row r="34" spans="1:11" ht="33" customHeight="1">
      <c r="A34" s="27"/>
      <c r="B34" s="27" t="s">
        <v>29</v>
      </c>
      <c r="C34" s="28">
        <f>D34*$C$8*8</f>
        <v>40997.295999999995</v>
      </c>
      <c r="D34" s="28">
        <v>2.06</v>
      </c>
      <c r="E34" s="28">
        <f>SUM(E33:E33)</f>
        <v>37692.75</v>
      </c>
      <c r="F34" s="28">
        <f>E34/$C$8/6</f>
        <v>2.5252743498010211</v>
      </c>
      <c r="G34" s="28">
        <f>SUM(G33:G33)</f>
        <v>132843.18</v>
      </c>
      <c r="H34" s="28">
        <f>G34/$C$8/12</f>
        <v>4.45</v>
      </c>
      <c r="I34" s="27"/>
    </row>
    <row r="35" spans="1:11">
      <c r="A35" s="46" t="s">
        <v>30</v>
      </c>
      <c r="B35" s="47"/>
      <c r="C35" s="47"/>
      <c r="D35" s="47"/>
      <c r="E35" s="47"/>
      <c r="F35" s="47"/>
      <c r="G35" s="47"/>
      <c r="H35" s="47"/>
      <c r="I35" s="48"/>
    </row>
    <row r="36" spans="1:11">
      <c r="A36" s="42" t="s">
        <v>15</v>
      </c>
      <c r="B36" s="42" t="s">
        <v>16</v>
      </c>
      <c r="C36" s="44" t="s">
        <v>17</v>
      </c>
      <c r="D36" s="45"/>
      <c r="E36" s="44" t="s">
        <v>18</v>
      </c>
      <c r="F36" s="45"/>
      <c r="G36" s="44" t="s">
        <v>19</v>
      </c>
      <c r="H36" s="45"/>
      <c r="I36" s="21" t="s">
        <v>20</v>
      </c>
    </row>
    <row r="37" spans="1:11" ht="34.5">
      <c r="A37" s="43"/>
      <c r="B37" s="43"/>
      <c r="C37" s="22" t="s">
        <v>21</v>
      </c>
      <c r="D37" s="22" t="s">
        <v>22</v>
      </c>
      <c r="E37" s="22" t="s">
        <v>21</v>
      </c>
      <c r="F37" s="22" t="s">
        <v>22</v>
      </c>
      <c r="G37" s="22" t="s">
        <v>21</v>
      </c>
      <c r="H37" s="22" t="s">
        <v>22</v>
      </c>
      <c r="I37" s="23"/>
    </row>
    <row r="38" spans="1:11" ht="45" customHeight="1">
      <c r="A38" s="24">
        <v>1</v>
      </c>
      <c r="B38" s="23" t="s">
        <v>31</v>
      </c>
      <c r="C38" s="25"/>
      <c r="D38" s="25"/>
      <c r="E38" s="25">
        <v>924.65</v>
      </c>
      <c r="F38" s="26">
        <f>E38/$C$8/6</f>
        <v>6.1948118074258686E-2</v>
      </c>
      <c r="G38" s="25">
        <v>1500</v>
      </c>
      <c r="H38" s="26">
        <f>G38/$C$8/12</f>
        <v>5.0247216304216746E-2</v>
      </c>
      <c r="I38" s="22" t="s">
        <v>59</v>
      </c>
    </row>
    <row r="39" spans="1:11" ht="48.75" customHeight="1">
      <c r="A39" s="27"/>
      <c r="B39" s="27" t="s">
        <v>32</v>
      </c>
      <c r="C39" s="28">
        <f>D39*$C$8*8</f>
        <v>13732.103999999998</v>
      </c>
      <c r="D39" s="28">
        <v>0.69</v>
      </c>
      <c r="E39" s="28">
        <f>SUM(E38:E38)</f>
        <v>924.65</v>
      </c>
      <c r="F39" s="28">
        <f>E39/$C$8/6</f>
        <v>6.1948118074258686E-2</v>
      </c>
      <c r="G39" s="28">
        <f>SUM(G38:G38)</f>
        <v>1500</v>
      </c>
      <c r="H39" s="28">
        <f>G39/$C$8/12</f>
        <v>5.0247216304216746E-2</v>
      </c>
      <c r="I39" s="27"/>
    </row>
    <row r="40" spans="1:11">
      <c r="A40" s="46" t="s">
        <v>33</v>
      </c>
      <c r="B40" s="47"/>
      <c r="C40" s="47"/>
      <c r="D40" s="47"/>
      <c r="E40" s="47"/>
      <c r="F40" s="47"/>
      <c r="G40" s="47"/>
      <c r="H40" s="47"/>
      <c r="I40" s="48"/>
    </row>
    <row r="41" spans="1:11">
      <c r="A41" s="42" t="s">
        <v>15</v>
      </c>
      <c r="B41" s="42" t="s">
        <v>16</v>
      </c>
      <c r="C41" s="44" t="s">
        <v>17</v>
      </c>
      <c r="D41" s="45"/>
      <c r="E41" s="44" t="s">
        <v>18</v>
      </c>
      <c r="F41" s="45"/>
      <c r="G41" s="44" t="s">
        <v>19</v>
      </c>
      <c r="H41" s="45"/>
      <c r="I41" s="21" t="s">
        <v>20</v>
      </c>
    </row>
    <row r="42" spans="1:11" ht="34.5">
      <c r="A42" s="43"/>
      <c r="B42" s="43"/>
      <c r="C42" s="22" t="s">
        <v>21</v>
      </c>
      <c r="D42" s="22" t="s">
        <v>22</v>
      </c>
      <c r="E42" s="22" t="s">
        <v>21</v>
      </c>
      <c r="F42" s="22" t="s">
        <v>22</v>
      </c>
      <c r="G42" s="22" t="s">
        <v>21</v>
      </c>
      <c r="H42" s="22" t="s">
        <v>22</v>
      </c>
      <c r="I42" s="23"/>
    </row>
    <row r="43" spans="1:11" ht="40.5" customHeight="1">
      <c r="A43" s="24">
        <v>1</v>
      </c>
      <c r="B43" s="23" t="s">
        <v>34</v>
      </c>
      <c r="C43" s="25"/>
      <c r="D43" s="25"/>
      <c r="E43" s="25">
        <f>46369.99</f>
        <v>46369.99</v>
      </c>
      <c r="F43" s="26">
        <f>E43/$C$8/6</f>
        <v>3.1066172234058236</v>
      </c>
      <c r="G43" s="25">
        <v>30000</v>
      </c>
      <c r="H43" s="26">
        <f>G43/$C$8/12</f>
        <v>1.0049443260843349</v>
      </c>
      <c r="I43" s="22"/>
      <c r="K43" s="35"/>
    </row>
    <row r="44" spans="1:11">
      <c r="A44" s="24">
        <v>2</v>
      </c>
      <c r="B44" s="23" t="s">
        <v>35</v>
      </c>
      <c r="C44" s="25"/>
      <c r="D44" s="25"/>
      <c r="E44" s="25">
        <v>78784</v>
      </c>
      <c r="F44" s="26">
        <f>E44/$C$8/6</f>
        <v>5.2782355857485497</v>
      </c>
      <c r="G44" s="25">
        <v>24500</v>
      </c>
      <c r="H44" s="26">
        <f>G44/$C$8/12</f>
        <v>0.82070453296887358</v>
      </c>
      <c r="I44" s="23"/>
      <c r="J44" s="31"/>
    </row>
    <row r="45" spans="1:11" ht="48.75" customHeight="1">
      <c r="A45" s="27"/>
      <c r="B45" s="27" t="s">
        <v>36</v>
      </c>
      <c r="C45" s="28">
        <f>D45*$C$8*8</f>
        <v>56918.575999999994</v>
      </c>
      <c r="D45" s="28">
        <v>2.86</v>
      </c>
      <c r="E45" s="28">
        <f>SUM(E43:E44)</f>
        <v>125153.98999999999</v>
      </c>
      <c r="F45" s="28">
        <f>E45/$C$8/6</f>
        <v>8.3848528091543724</v>
      </c>
      <c r="G45" s="28">
        <f>SUM(G43:G44)</f>
        <v>54500</v>
      </c>
      <c r="H45" s="28">
        <f>G45/$C$8/12</f>
        <v>1.8256488590532085</v>
      </c>
      <c r="I45" s="27"/>
    </row>
    <row r="46" spans="1:11">
      <c r="A46" s="46" t="s">
        <v>37</v>
      </c>
      <c r="B46" s="47"/>
      <c r="C46" s="47"/>
      <c r="D46" s="47"/>
      <c r="E46" s="47"/>
      <c r="F46" s="47"/>
      <c r="G46" s="47"/>
      <c r="H46" s="47"/>
      <c r="I46" s="48"/>
      <c r="K46" s="31"/>
    </row>
    <row r="47" spans="1:11">
      <c r="A47" s="42" t="s">
        <v>15</v>
      </c>
      <c r="B47" s="42" t="s">
        <v>16</v>
      </c>
      <c r="C47" s="44" t="s">
        <v>17</v>
      </c>
      <c r="D47" s="45"/>
      <c r="E47" s="44" t="s">
        <v>18</v>
      </c>
      <c r="F47" s="45"/>
      <c r="G47" s="44" t="s">
        <v>19</v>
      </c>
      <c r="H47" s="45"/>
      <c r="I47" s="21" t="s">
        <v>20</v>
      </c>
    </row>
    <row r="48" spans="1:11" ht="34.5">
      <c r="A48" s="43"/>
      <c r="B48" s="43"/>
      <c r="C48" s="22" t="s">
        <v>21</v>
      </c>
      <c r="D48" s="22" t="s">
        <v>22</v>
      </c>
      <c r="E48" s="22" t="s">
        <v>21</v>
      </c>
      <c r="F48" s="22" t="s">
        <v>22</v>
      </c>
      <c r="G48" s="22" t="s">
        <v>21</v>
      </c>
      <c r="H48" s="22" t="s">
        <v>22</v>
      </c>
      <c r="I48" s="23"/>
    </row>
    <row r="49" spans="1:11" ht="40.5" customHeight="1">
      <c r="A49" s="24">
        <v>1</v>
      </c>
      <c r="B49" s="23" t="s">
        <v>54</v>
      </c>
      <c r="C49" s="25"/>
      <c r="D49" s="25"/>
      <c r="E49" s="25">
        <v>520</v>
      </c>
      <c r="F49" s="26">
        <f>E49/$C$8/6</f>
        <v>3.4838069970923612E-2</v>
      </c>
      <c r="G49" s="25">
        <v>10450</v>
      </c>
      <c r="H49" s="26">
        <f>G49/$C$8/12</f>
        <v>0.35005560691937671</v>
      </c>
      <c r="I49" s="22"/>
      <c r="K49" s="31"/>
    </row>
    <row r="50" spans="1:11">
      <c r="A50" s="24">
        <v>2</v>
      </c>
      <c r="B50" s="23" t="s">
        <v>35</v>
      </c>
      <c r="C50" s="25"/>
      <c r="D50" s="25"/>
      <c r="E50" s="25">
        <v>10662</v>
      </c>
      <c r="F50" s="26">
        <f>E50/$C$8/6</f>
        <v>0.71431442698074532</v>
      </c>
      <c r="G50" s="25">
        <v>3500</v>
      </c>
      <c r="H50" s="26">
        <f>G50/$C$8/12</f>
        <v>0.11724350470983907</v>
      </c>
      <c r="I50" s="23"/>
    </row>
    <row r="51" spans="1:11" ht="31.5" customHeight="1">
      <c r="A51" s="24">
        <v>3</v>
      </c>
      <c r="B51" s="23" t="s">
        <v>38</v>
      </c>
      <c r="C51" s="25"/>
      <c r="D51" s="25"/>
      <c r="E51" s="25">
        <f>E53+E54+E55+E56</f>
        <v>276.02</v>
      </c>
      <c r="F51" s="26">
        <f>E51/$C$8/6</f>
        <v>1.8492315525719876E-2</v>
      </c>
      <c r="G51" s="25">
        <f>G53+G54+G55+G56</f>
        <v>156300</v>
      </c>
      <c r="H51" s="26">
        <f>G51/$C$8/12</f>
        <v>5.2357599388993856</v>
      </c>
      <c r="I51" s="23"/>
    </row>
    <row r="52" spans="1:11">
      <c r="A52" s="24"/>
      <c r="B52" s="23" t="s">
        <v>39</v>
      </c>
      <c r="C52" s="25"/>
      <c r="D52" s="25"/>
      <c r="E52" s="25"/>
      <c r="F52" s="26"/>
      <c r="G52" s="25"/>
      <c r="H52" s="26"/>
      <c r="I52" s="23"/>
    </row>
    <row r="53" spans="1:11" ht="27" customHeight="1">
      <c r="A53" s="29"/>
      <c r="B53" s="29" t="s">
        <v>40</v>
      </c>
      <c r="C53" s="30"/>
      <c r="D53" s="30"/>
      <c r="E53" s="30">
        <v>276.02</v>
      </c>
      <c r="F53" s="26">
        <f>E53/$C$8/6</f>
        <v>1.8492315525719876E-2</v>
      </c>
      <c r="G53" s="30">
        <v>500</v>
      </c>
      <c r="H53" s="26">
        <f t="shared" ref="H53:H56" si="0">G53/$C$8/12</f>
        <v>1.6749072101405586E-2</v>
      </c>
      <c r="I53" s="29"/>
    </row>
    <row r="54" spans="1:11" ht="36.75" customHeight="1">
      <c r="A54" s="29"/>
      <c r="B54" s="29" t="s">
        <v>55</v>
      </c>
      <c r="C54" s="30"/>
      <c r="D54" s="30"/>
      <c r="E54" s="30"/>
      <c r="F54" s="26">
        <f>E54/$C$8/6</f>
        <v>0</v>
      </c>
      <c r="G54" s="30"/>
      <c r="H54" s="26">
        <f t="shared" si="0"/>
        <v>0</v>
      </c>
      <c r="I54" s="29"/>
      <c r="K54" s="31"/>
    </row>
    <row r="55" spans="1:11" ht="18.75" customHeight="1">
      <c r="A55" s="29"/>
      <c r="B55" s="29" t="s">
        <v>41</v>
      </c>
      <c r="C55" s="30"/>
      <c r="D55" s="30"/>
      <c r="E55" s="30"/>
      <c r="F55" s="26">
        <f>E55/$C$8/6</f>
        <v>0</v>
      </c>
      <c r="G55" s="30">
        <v>155800</v>
      </c>
      <c r="H55" s="26">
        <f t="shared" si="0"/>
        <v>5.21901086679798</v>
      </c>
      <c r="I55" s="29"/>
      <c r="K55" s="31"/>
    </row>
    <row r="56" spans="1:11" ht="21.75" customHeight="1">
      <c r="A56" s="29"/>
      <c r="B56" s="29"/>
      <c r="C56" s="30"/>
      <c r="D56" s="30"/>
      <c r="E56" s="30"/>
      <c r="F56" s="26">
        <f>E56/$C$8/6</f>
        <v>0</v>
      </c>
      <c r="G56" s="30"/>
      <c r="H56" s="26">
        <f t="shared" si="0"/>
        <v>0</v>
      </c>
      <c r="I56" s="29"/>
    </row>
    <row r="57" spans="1:11" ht="27.75" customHeight="1">
      <c r="A57" s="27"/>
      <c r="B57" s="27" t="s">
        <v>42</v>
      </c>
      <c r="C57" s="28">
        <f>D57*$C$8*8</f>
        <v>54530.383999999998</v>
      </c>
      <c r="D57" s="28">
        <v>2.74</v>
      </c>
      <c r="E57" s="28">
        <f>SUM(E49:E51)</f>
        <v>11458.02</v>
      </c>
      <c r="F57" s="28">
        <f>E57/$C$8/6</f>
        <v>0.7676448124773888</v>
      </c>
      <c r="G57" s="28">
        <f>SUM(G49:G51)</f>
        <v>170250</v>
      </c>
      <c r="H57" s="28">
        <f>G57/$C$8/12</f>
        <v>5.7030590505286014</v>
      </c>
      <c r="I57" s="27"/>
    </row>
    <row r="58" spans="1:11">
      <c r="A58" s="46" t="s">
        <v>43</v>
      </c>
      <c r="B58" s="47"/>
      <c r="C58" s="47"/>
      <c r="D58" s="47"/>
      <c r="E58" s="47"/>
      <c r="F58" s="47"/>
      <c r="G58" s="47"/>
      <c r="H58" s="47"/>
      <c r="I58" s="48"/>
    </row>
    <row r="59" spans="1:11">
      <c r="A59" s="42" t="s">
        <v>15</v>
      </c>
      <c r="B59" s="42" t="s">
        <v>16</v>
      </c>
      <c r="C59" s="44" t="s">
        <v>17</v>
      </c>
      <c r="D59" s="45"/>
      <c r="E59" s="44" t="s">
        <v>18</v>
      </c>
      <c r="F59" s="45"/>
      <c r="G59" s="44" t="s">
        <v>19</v>
      </c>
      <c r="H59" s="45"/>
      <c r="I59" s="21" t="s">
        <v>20</v>
      </c>
    </row>
    <row r="60" spans="1:11" ht="22.5" customHeight="1">
      <c r="A60" s="43"/>
      <c r="B60" s="43"/>
      <c r="C60" s="22" t="s">
        <v>21</v>
      </c>
      <c r="D60" s="22" t="s">
        <v>22</v>
      </c>
      <c r="E60" s="22" t="s">
        <v>21</v>
      </c>
      <c r="F60" s="22" t="s">
        <v>22</v>
      </c>
      <c r="G60" s="22" t="s">
        <v>21</v>
      </c>
      <c r="H60" s="22" t="s">
        <v>22</v>
      </c>
      <c r="I60" s="23"/>
    </row>
    <row r="61" spans="1:11" ht="29.25" customHeight="1">
      <c r="A61" s="24">
        <v>1</v>
      </c>
      <c r="B61" s="23" t="s">
        <v>44</v>
      </c>
      <c r="C61" s="25"/>
      <c r="D61" s="25"/>
      <c r="E61" s="25">
        <v>7038</v>
      </c>
      <c r="F61" s="26">
        <f>E61/$C$8/6</f>
        <v>0.47151987779876997</v>
      </c>
      <c r="G61" s="25">
        <v>9500</v>
      </c>
      <c r="H61" s="26">
        <f>G61/$C$8/12</f>
        <v>0.31823236992670606</v>
      </c>
      <c r="I61" s="22"/>
      <c r="K61" s="31"/>
    </row>
    <row r="62" spans="1:11" ht="26.25" customHeight="1">
      <c r="A62" s="24">
        <v>2</v>
      </c>
      <c r="B62" s="23" t="s">
        <v>45</v>
      </c>
      <c r="C62" s="25"/>
      <c r="D62" s="25"/>
      <c r="E62" s="25">
        <f>5100</f>
        <v>5100</v>
      </c>
      <c r="F62" s="26">
        <f>E62/$C$8/6</f>
        <v>0.34168107086867389</v>
      </c>
      <c r="G62" s="25">
        <v>2500</v>
      </c>
      <c r="H62" s="26">
        <f>G62/$C$8/12</f>
        <v>8.3745360507027911E-2</v>
      </c>
      <c r="I62" s="23"/>
    </row>
    <row r="63" spans="1:11" ht="30.75" customHeight="1">
      <c r="A63" s="24">
        <v>3</v>
      </c>
      <c r="B63" s="23" t="s">
        <v>46</v>
      </c>
      <c r="C63" s="25"/>
      <c r="D63" s="25"/>
      <c r="E63" s="25">
        <v>4900</v>
      </c>
      <c r="F63" s="26">
        <f>E63/$C$8/6</f>
        <v>0.3282818131875494</v>
      </c>
      <c r="G63" s="25">
        <v>20000</v>
      </c>
      <c r="H63" s="26">
        <f>G63/$C$8/12</f>
        <v>0.66996288405622328</v>
      </c>
      <c r="I63" s="23"/>
      <c r="J63" s="31"/>
    </row>
    <row r="64" spans="1:11" ht="19.5" customHeight="1">
      <c r="A64" s="27"/>
      <c r="B64" s="27" t="s">
        <v>47</v>
      </c>
      <c r="C64" s="28">
        <f>D64*$C$8*8</f>
        <v>72541.331999999995</v>
      </c>
      <c r="D64" s="28">
        <v>3.645</v>
      </c>
      <c r="E64" s="28">
        <f>SUM(E61:E63)</f>
        <v>17038</v>
      </c>
      <c r="F64" s="28">
        <f>E64/$C$8/6</f>
        <v>1.1414827618549934</v>
      </c>
      <c r="G64" s="28">
        <f>SUM(G61:G63)</f>
        <v>32000</v>
      </c>
      <c r="H64" s="28">
        <f>G64/$C$8/12</f>
        <v>1.0719406144899575</v>
      </c>
      <c r="I64" s="27"/>
    </row>
    <row r="65" spans="1:11" s="51" customFormat="1">
      <c r="A65" s="49"/>
      <c r="B65" s="49" t="s">
        <v>48</v>
      </c>
      <c r="C65" s="50">
        <f>C29+C34+C39+C45+C57+C64</f>
        <v>321908.38</v>
      </c>
      <c r="D65" s="50"/>
      <c r="E65" s="50">
        <f>((E29+E34+E39+E45+E57+E64)*1.05)*1.18</f>
        <v>294726.91436999995</v>
      </c>
      <c r="F65" s="50"/>
      <c r="G65" s="50">
        <f>G29+G34+G39+G45+G57+G64</f>
        <v>482773.20543778804</v>
      </c>
      <c r="H65" s="50"/>
      <c r="I65" s="49"/>
      <c r="K65" s="52"/>
    </row>
    <row r="66" spans="1:11" ht="25.5" customHeight="1">
      <c r="A66" s="23"/>
      <c r="B66" s="23" t="s">
        <v>49</v>
      </c>
      <c r="C66" s="25">
        <f>C65+C67</f>
        <v>338003.799</v>
      </c>
      <c r="D66" s="25"/>
      <c r="E66" s="25">
        <f>(D13+D14)/1.18</f>
        <v>295138.14406779665</v>
      </c>
      <c r="F66" s="25"/>
      <c r="G66" s="25">
        <f>G65+G67</f>
        <v>506911.86570967746</v>
      </c>
      <c r="H66" s="25"/>
      <c r="I66" s="23"/>
    </row>
    <row r="67" spans="1:11" ht="23.25" customHeight="1">
      <c r="A67" s="23"/>
      <c r="B67" s="23" t="s">
        <v>52</v>
      </c>
      <c r="C67" s="25">
        <f>C65*0.05</f>
        <v>16095.419000000002</v>
      </c>
      <c r="D67" s="25"/>
      <c r="E67" s="25">
        <f>D16-E65</f>
        <v>-7387.2543699999806</v>
      </c>
      <c r="F67" s="25"/>
      <c r="G67" s="25">
        <f>G65*0.05</f>
        <v>24138.660271889403</v>
      </c>
      <c r="H67" s="25"/>
      <c r="I67" s="23"/>
    </row>
    <row r="68" spans="1:11" ht="28.5" customHeight="1">
      <c r="A68" s="23"/>
      <c r="B68" s="23" t="s">
        <v>50</v>
      </c>
      <c r="C68" s="25"/>
      <c r="D68" s="25">
        <f>C66/C8/8</f>
        <v>16.983750000000001</v>
      </c>
      <c r="E68" s="25"/>
      <c r="F68" s="25">
        <f>D68</f>
        <v>16.983750000000001</v>
      </c>
      <c r="G68" s="25"/>
      <c r="H68" s="25">
        <f>H29+H34+H39+H45+H57+H64+G67/C8/12</f>
        <v>16.980606775658824</v>
      </c>
      <c r="I68" s="23"/>
    </row>
    <row r="69" spans="1:11" ht="13.5" customHeight="1">
      <c r="A69" s="23"/>
      <c r="B69" s="23" t="s">
        <v>51</v>
      </c>
      <c r="C69" s="25"/>
      <c r="D69" s="25">
        <f>D68*1.18</f>
        <v>20.040824999999998</v>
      </c>
      <c r="E69" s="25"/>
      <c r="F69" s="25">
        <f>D69</f>
        <v>20.040824999999998</v>
      </c>
      <c r="G69" s="25"/>
      <c r="H69" s="25">
        <f>H68*1.18</f>
        <v>20.037115995277411</v>
      </c>
      <c r="I69" s="23"/>
    </row>
    <row r="71" spans="1:11">
      <c r="E71" s="34"/>
      <c r="G71" s="31"/>
    </row>
    <row r="72" spans="1:11">
      <c r="E72" s="34"/>
      <c r="G72" s="31"/>
    </row>
    <row r="73" spans="1:11">
      <c r="E73" s="34"/>
    </row>
  </sheetData>
  <mergeCells count="37">
    <mergeCell ref="A58:I58"/>
    <mergeCell ref="A59:A60"/>
    <mergeCell ref="B59:B60"/>
    <mergeCell ref="C59:D59"/>
    <mergeCell ref="E59:F59"/>
    <mergeCell ref="G59:H59"/>
    <mergeCell ref="A46:I46"/>
    <mergeCell ref="A47:A48"/>
    <mergeCell ref="B47:B48"/>
    <mergeCell ref="C47:D47"/>
    <mergeCell ref="E47:F47"/>
    <mergeCell ref="G47:H47"/>
    <mergeCell ref="A40:I40"/>
    <mergeCell ref="A41:A42"/>
    <mergeCell ref="B41:B42"/>
    <mergeCell ref="C41:D41"/>
    <mergeCell ref="E41:F41"/>
    <mergeCell ref="G41:H41"/>
    <mergeCell ref="A35:I35"/>
    <mergeCell ref="A36:A37"/>
    <mergeCell ref="B36:B37"/>
    <mergeCell ref="C36:D36"/>
    <mergeCell ref="E36:F36"/>
    <mergeCell ref="G36:H36"/>
    <mergeCell ref="A30:I30"/>
    <mergeCell ref="A31:A32"/>
    <mergeCell ref="B31:B32"/>
    <mergeCell ref="C31:D31"/>
    <mergeCell ref="E31:F31"/>
    <mergeCell ref="G31:H31"/>
    <mergeCell ref="A12:D12"/>
    <mergeCell ref="A22:I22"/>
    <mergeCell ref="A23:A24"/>
    <mergeCell ref="B23:B24"/>
    <mergeCell ref="C23:D23"/>
    <mergeCell ref="E23:F23"/>
    <mergeCell ref="G23:H23"/>
  </mergeCells>
  <pageMargins left="0.7" right="0.7" top="0.75" bottom="0.75" header="0.3" footer="0.3"/>
  <ignoredErrors>
    <ignoredError sqref="F64 F57 F51 F45 F39 F34 F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2018-04-17T12:09:51Z</dcterms:modified>
</cp:coreProperties>
</file>