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58"/>
  <c r="F57"/>
  <c r="F56"/>
  <c r="F55"/>
  <c r="F54"/>
  <c r="F52"/>
  <c r="F51"/>
  <c r="F46"/>
  <c r="F26"/>
  <c r="F27"/>
  <c r="F28"/>
  <c r="F29"/>
  <c r="F34"/>
  <c r="F35"/>
  <c r="F39"/>
  <c r="F40"/>
  <c r="F44"/>
  <c r="F45"/>
  <c r="F50"/>
  <c r="F64"/>
  <c r="F63"/>
  <c r="F62"/>
  <c r="F65"/>
  <c r="G34"/>
  <c r="E63"/>
  <c r="E39"/>
  <c r="G26" l="1"/>
  <c r="D15" l="1"/>
  <c r="G52" l="1"/>
  <c r="E67" l="1"/>
  <c r="C9" l="1"/>
  <c r="C40" s="1"/>
  <c r="D18"/>
  <c r="E52"/>
  <c r="G40"/>
  <c r="E40"/>
  <c r="G30"/>
  <c r="E30"/>
  <c r="F30" s="1"/>
  <c r="C35" l="1"/>
  <c r="C58"/>
  <c r="C30"/>
  <c r="C65"/>
  <c r="C46"/>
  <c r="H64"/>
  <c r="H40"/>
  <c r="H52"/>
  <c r="H50"/>
  <c r="H55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<sst xmlns="http://schemas.openxmlformats.org/spreadsheetml/2006/main" count="130" uniqueCount="61">
  <si>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</si>
  <si>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</si>
  <si>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</si>
  <si>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</si>
  <si>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</si>
  <si>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</si>
  <si>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</si>
  <si>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</si>
  <si>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</si>
  <si>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</si>
  <si>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</si>
  <si>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</si>
  <si>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</si>
  <si>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</si>
  <si>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</si>
  <si>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</si>
  <si>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</si>
  <si>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</si>
  <si>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</si>
  <si>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</si>
  <si>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</si>
  <si>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</si>
  <si>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</si>
  <si>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</si>
  <si>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</si>
  <si>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</si>
  <si>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</si>
  <si>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</si>
  <si>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</si>
  <si>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Рост затрат обусловлен ростом стоимости услуг ООО "Эко-Точка" с 01.01.2018г. В 2 раза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</si>
  <si>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</si>
  <si>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</si>
  <si>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</si>
  <si>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Плановая годовая стоимость на 2017г. рассчитана с учетом ТО раз в три года по тарифам обслуживающей организации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</si>
  <si>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</si>
  <si>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</si>
  <si>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</si>
  <si>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</si>
  <si>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</si>
  <si>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</si>
  <si>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</si>
  <si>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</si>
  <si>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</si>
  <si>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</si>
  <si>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</si>
  <si>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</si>
  <si>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</si>
  <si>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</si>
  <si>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</si>
  <si>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</si>
  <si>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</si>
  <si>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</si>
  <si>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</si>
  <si>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</si>
  <si>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</si>
  <si>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</si>
  <si>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</si>
  <si>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</si>
  <si>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!</t>
  </si>
  <si>
    <t>Адрес многоквартирного дома: СП Копорское,с.Копорье д.14</t>
  </si>
  <si>
    <t>ВСЕГО затраты по МКД без НДС и плановой прибыли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</si>
</sst>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3" workbookViewId="0">
      <selection activeCell="A5" sqref="A5:XFD5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59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1200.0999999999999</v>
      </c>
      <c r="D9" s="3"/>
    </row>
    <row r="10" spans="1:9">
      <c r="A10" s="2"/>
      <c r="B10" s="4" t="s">
        <v>3</v>
      </c>
      <c r="C10" s="5">
        <v>1200.0999999999999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43" t="s">
        <v>5</v>
      </c>
      <c r="B13" s="44"/>
      <c r="C13" s="44"/>
      <c r="D13" s="4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6</v>
      </c>
      <c r="C14" s="10" t="s">
        <v>7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8</v>
      </c>
      <c r="C15" s="10" t="s">
        <v>7</v>
      </c>
      <c r="D15" s="32">
        <f>D16</f>
        <v>169114.29</v>
      </c>
      <c r="E15" s="13"/>
      <c r="F15" s="9"/>
      <c r="G15" s="9"/>
      <c r="H15" s="9"/>
      <c r="I15" s="9"/>
    </row>
    <row r="16" spans="1:9">
      <c r="A16" s="14"/>
      <c r="B16" s="15" t="s">
        <v>9</v>
      </c>
      <c r="C16" s="14"/>
      <c r="D16" s="33">
        <v>169114.29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10</v>
      </c>
      <c r="C17" s="10" t="s">
        <v>7</v>
      </c>
      <c r="D17" s="33">
        <v>120040.44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11</v>
      </c>
      <c r="C18" s="10" t="s">
        <v>7</v>
      </c>
      <c r="D18" s="32">
        <f>D14+D15-D17</f>
        <v>49073.850000000006</v>
      </c>
      <c r="E18" s="9" t="s">
        <v>58</v>
      </c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12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13</v>
      </c>
      <c r="C21" s="10" t="s">
        <v>7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46" t="s">
        <v>14</v>
      </c>
      <c r="B23" s="47"/>
      <c r="C23" s="47"/>
      <c r="D23" s="47"/>
      <c r="E23" s="47"/>
      <c r="F23" s="47"/>
      <c r="G23" s="47"/>
      <c r="H23" s="47"/>
      <c r="I23" s="48"/>
    </row>
    <row r="24" spans="1:9">
      <c r="A24" s="39" t="s">
        <v>15</v>
      </c>
      <c r="B24" s="39" t="s">
        <v>16</v>
      </c>
      <c r="C24" s="41" t="s">
        <v>17</v>
      </c>
      <c r="D24" s="42"/>
      <c r="E24" s="41" t="s">
        <v>18</v>
      </c>
      <c r="F24" s="42"/>
      <c r="G24" s="41" t="s">
        <v>19</v>
      </c>
      <c r="H24" s="42"/>
      <c r="I24" s="21" t="s">
        <v>20</v>
      </c>
    </row>
    <row r="25" spans="1:9" ht="34.5">
      <c r="A25" s="40"/>
      <c r="B25" s="40"/>
      <c r="C25" s="22" t="s">
        <v>21</v>
      </c>
      <c r="D25" s="22" t="s">
        <v>22</v>
      </c>
      <c r="E25" s="22" t="s">
        <v>21</v>
      </c>
      <c r="F25" s="22" t="s">
        <v>22</v>
      </c>
      <c r="G25" s="22" t="s">
        <v>21</v>
      </c>
      <c r="H25" s="22" t="s">
        <v>22</v>
      </c>
      <c r="I25" s="23"/>
    </row>
    <row r="26" spans="1:9" ht="48" customHeight="1">
      <c r="A26" s="24">
        <v>1</v>
      </c>
      <c r="B26" s="23" t="s">
        <v>23</v>
      </c>
      <c r="C26" s="25"/>
      <c r="D26" s="25"/>
      <c r="E26" s="25">
        <v>13282.7</v>
      </c>
      <c r="F26" s="26">
        <f>E26/$C$9/6</f>
        <v>1.8446657223009195</v>
      </c>
      <c r="G26" s="25">
        <f>E26*11400/10850/6*12</f>
        <v>27912.033179723505</v>
      </c>
      <c r="H26" s="26">
        <f>G26/$C$9/12</f>
        <v>1.9381741229705514</v>
      </c>
      <c r="I26" s="22" t="s">
        <v>24</v>
      </c>
    </row>
    <row r="27" spans="1:9" ht="53.25" customHeight="1">
      <c r="A27" s="24">
        <v>2</v>
      </c>
      <c r="B27" s="23" t="s">
        <v>25</v>
      </c>
      <c r="C27" s="25"/>
      <c r="D27" s="25"/>
      <c r="E27" s="25">
        <v>624.19000000000005</v>
      </c>
      <c r="F27" s="26">
        <f>E27/$C$9/6</f>
        <v>8.6685831736244223E-2</v>
      </c>
      <c r="G27" s="25">
        <v>1500</v>
      </c>
      <c r="H27" s="26">
        <f>G27/$C$9/12</f>
        <v>0.10415798683443046</v>
      </c>
      <c r="I27" s="23"/>
    </row>
    <row r="28" spans="1:9">
      <c r="A28" s="24">
        <v>3</v>
      </c>
      <c r="B28" s="23" t="s">
        <v>54</v>
      </c>
      <c r="C28" s="25"/>
      <c r="D28" s="25"/>
      <c r="E28" s="25">
        <v>353.93</v>
      </c>
      <c r="F28" s="26">
        <f>E28/$C$9/6</f>
        <v>4.9152848373746637E-2</v>
      </c>
      <c r="G28" s="25">
        <v>1000</v>
      </c>
      <c r="H28" s="26">
        <f>G28/$C$9/12</f>
        <v>6.9438657889620323E-2</v>
      </c>
      <c r="I28" s="23"/>
    </row>
    <row r="29" spans="1:9">
      <c r="A29" s="24">
        <v>4</v>
      </c>
      <c r="B29" s="23" t="s">
        <v>55</v>
      </c>
      <c r="C29" s="25"/>
      <c r="D29" s="25"/>
      <c r="E29" s="25">
        <v>1354</v>
      </c>
      <c r="F29" s="26">
        <f>E29/$C$9/6</f>
        <v>0.1880398855650918</v>
      </c>
      <c r="G29" s="25">
        <v>1500</v>
      </c>
      <c r="H29" s="26">
        <f>G29/$C$9/12</f>
        <v>0.10415798683443046</v>
      </c>
      <c r="I29" s="23"/>
    </row>
    <row r="30" spans="1:9" ht="50.25" customHeight="1">
      <c r="A30" s="27"/>
      <c r="B30" s="27" t="s">
        <v>26</v>
      </c>
      <c r="C30" s="28">
        <f>D30*$C$9*8</f>
        <v>40131.343999999997</v>
      </c>
      <c r="D30" s="28">
        <v>4.18</v>
      </c>
      <c r="E30" s="28">
        <f>SUM(E26:E29)</f>
        <v>15614.820000000002</v>
      </c>
      <c r="F30" s="28">
        <f>E30/$C$9/6</f>
        <v>2.1685442879760024</v>
      </c>
      <c r="G30" s="28">
        <f>SUM(G26:G29)</f>
        <v>31912.033179723505</v>
      </c>
      <c r="H30" s="28">
        <f>G30/$C$9/12</f>
        <v>2.2159287545290329</v>
      </c>
      <c r="I30" s="27"/>
    </row>
    <row r="31" spans="1:9">
      <c r="A31" s="36" t="s">
        <v>27</v>
      </c>
      <c r="B31" s="37"/>
      <c r="C31" s="37"/>
      <c r="D31" s="37"/>
      <c r="E31" s="37"/>
      <c r="F31" s="37"/>
      <c r="G31" s="37"/>
      <c r="H31" s="37"/>
      <c r="I31" s="38"/>
    </row>
    <row r="32" spans="1:9">
      <c r="A32" s="39" t="s">
        <v>15</v>
      </c>
      <c r="B32" s="39" t="s">
        <v>16</v>
      </c>
      <c r="C32" s="41" t="s">
        <v>17</v>
      </c>
      <c r="D32" s="42"/>
      <c r="E32" s="41" t="s">
        <v>18</v>
      </c>
      <c r="F32" s="42"/>
      <c r="G32" s="41" t="s">
        <v>19</v>
      </c>
      <c r="H32" s="42"/>
      <c r="I32" s="21" t="s">
        <v>20</v>
      </c>
    </row>
    <row r="33" spans="1:11" ht="34.5">
      <c r="A33" s="40"/>
      <c r="B33" s="40"/>
      <c r="C33" s="22" t="s">
        <v>21</v>
      </c>
      <c r="D33" s="22" t="s">
        <v>22</v>
      </c>
      <c r="E33" s="22" t="s">
        <v>21</v>
      </c>
      <c r="F33" s="22" t="s">
        <v>22</v>
      </c>
      <c r="G33" s="22" t="s">
        <v>21</v>
      </c>
      <c r="H33" s="22" t="s">
        <v>22</v>
      </c>
      <c r="I33" s="23"/>
    </row>
    <row r="34" spans="1:11" ht="49.5" customHeight="1">
      <c r="A34" s="24">
        <v>1</v>
      </c>
      <c r="B34" s="23" t="s">
        <v>28</v>
      </c>
      <c r="C34" s="25"/>
      <c r="D34" s="25"/>
      <c r="E34" s="25">
        <v>18183.490000000002</v>
      </c>
      <c r="F34" s="26">
        <f>E34/$C$9/6</f>
        <v>2.5252742826986645</v>
      </c>
      <c r="G34" s="25">
        <f>4.45*12*1200.1</f>
        <v>64085.340000000004</v>
      </c>
      <c r="H34" s="26">
        <f>G34/$C$9/12</f>
        <v>4.45</v>
      </c>
      <c r="I34" s="22" t="s">
        <v>29</v>
      </c>
    </row>
    <row r="35" spans="1:11" ht="33" customHeight="1">
      <c r="A35" s="27"/>
      <c r="B35" s="27" t="s">
        <v>30</v>
      </c>
      <c r="C35" s="28">
        <f>D35*$C$9*8</f>
        <v>19777.647999999997</v>
      </c>
      <c r="D35" s="28">
        <v>2.06</v>
      </c>
      <c r="E35" s="28">
        <f>SUM(E34:E34)</f>
        <v>18183.490000000002</v>
      </c>
      <c r="F35" s="28">
        <f>E35/$C$9/6</f>
        <v>2.5252742826986645</v>
      </c>
      <c r="G35" s="28">
        <f>SUM(G34:G34)</f>
        <v>64085.340000000004</v>
      </c>
      <c r="H35" s="28">
        <f>G35/$C$9/12</f>
        <v>4.45</v>
      </c>
      <c r="I35" s="27"/>
    </row>
    <row r="36" spans="1:11">
      <c r="A36" s="36" t="s">
        <v>31</v>
      </c>
      <c r="B36" s="37"/>
      <c r="C36" s="37"/>
      <c r="D36" s="37"/>
      <c r="E36" s="37"/>
      <c r="F36" s="37"/>
      <c r="G36" s="37"/>
      <c r="H36" s="37"/>
      <c r="I36" s="38"/>
    </row>
    <row r="37" spans="1:11">
      <c r="A37" s="39" t="s">
        <v>15</v>
      </c>
      <c r="B37" s="39" t="s">
        <v>16</v>
      </c>
      <c r="C37" s="41" t="s">
        <v>17</v>
      </c>
      <c r="D37" s="42"/>
      <c r="E37" s="41" t="s">
        <v>18</v>
      </c>
      <c r="F37" s="42"/>
      <c r="G37" s="41" t="s">
        <v>19</v>
      </c>
      <c r="H37" s="42"/>
      <c r="I37" s="21" t="s">
        <v>20</v>
      </c>
    </row>
    <row r="38" spans="1:11" ht="34.5">
      <c r="A38" s="40"/>
      <c r="B38" s="40"/>
      <c r="C38" s="22" t="s">
        <v>21</v>
      </c>
      <c r="D38" s="22" t="s">
        <v>22</v>
      </c>
      <c r="E38" s="22" t="s">
        <v>21</v>
      </c>
      <c r="F38" s="22" t="s">
        <v>22</v>
      </c>
      <c r="G38" s="22" t="s">
        <v>21</v>
      </c>
      <c r="H38" s="22" t="s">
        <v>22</v>
      </c>
      <c r="I38" s="23"/>
    </row>
    <row r="39" spans="1:11" ht="45" customHeight="1">
      <c r="A39" s="24">
        <v>1</v>
      </c>
      <c r="B39" s="23" t="s">
        <v>32</v>
      </c>
      <c r="C39" s="25"/>
      <c r="D39" s="25"/>
      <c r="E39" s="25">
        <f>26513.41*1200.1/71332.64</f>
        <v>446.06148519107097</v>
      </c>
      <c r="F39" s="26">
        <f>E39/$C$9/6</f>
        <v>6.1947821735837433E-2</v>
      </c>
      <c r="G39" s="25">
        <v>1300</v>
      </c>
      <c r="H39" s="26">
        <f>G39/$C$9/12</f>
        <v>9.0270255256506407E-2</v>
      </c>
      <c r="I39" s="22" t="s">
        <v>33</v>
      </c>
    </row>
    <row r="40" spans="1:11" ht="48.75" customHeight="1">
      <c r="A40" s="27"/>
      <c r="B40" s="27" t="s">
        <v>34</v>
      </c>
      <c r="C40" s="28">
        <f>D40*$C$9*8</f>
        <v>6624.5519999999988</v>
      </c>
      <c r="D40" s="28">
        <v>0.69</v>
      </c>
      <c r="E40" s="28">
        <f>SUM(E39:E39)</f>
        <v>446.06148519107097</v>
      </c>
      <c r="F40" s="28">
        <f>E40/$C$9/6</f>
        <v>6.1947821735837433E-2</v>
      </c>
      <c r="G40" s="28">
        <f>SUM(G39:G39)</f>
        <v>1300</v>
      </c>
      <c r="H40" s="28">
        <f>G40/$C$9/12</f>
        <v>9.0270255256506407E-2</v>
      </c>
      <c r="I40" s="27"/>
    </row>
    <row r="41" spans="1:11">
      <c r="A41" s="36" t="s">
        <v>35</v>
      </c>
      <c r="B41" s="37"/>
      <c r="C41" s="37"/>
      <c r="D41" s="37"/>
      <c r="E41" s="37"/>
      <c r="F41" s="37"/>
      <c r="G41" s="37"/>
      <c r="H41" s="37"/>
      <c r="I41" s="38"/>
    </row>
    <row r="42" spans="1:11">
      <c r="A42" s="39" t="s">
        <v>15</v>
      </c>
      <c r="B42" s="39" t="s">
        <v>16</v>
      </c>
      <c r="C42" s="41" t="s">
        <v>17</v>
      </c>
      <c r="D42" s="42"/>
      <c r="E42" s="41" t="s">
        <v>18</v>
      </c>
      <c r="F42" s="42"/>
      <c r="G42" s="41" t="s">
        <v>19</v>
      </c>
      <c r="H42" s="42"/>
      <c r="I42" s="21" t="s">
        <v>20</v>
      </c>
    </row>
    <row r="43" spans="1:11" ht="34.5">
      <c r="A43" s="40"/>
      <c r="B43" s="40"/>
      <c r="C43" s="22" t="s">
        <v>21</v>
      </c>
      <c r="D43" s="22" t="s">
        <v>22</v>
      </c>
      <c r="E43" s="22" t="s">
        <v>21</v>
      </c>
      <c r="F43" s="22" t="s">
        <v>22</v>
      </c>
      <c r="G43" s="22" t="s">
        <v>21</v>
      </c>
      <c r="H43" s="22" t="s">
        <v>22</v>
      </c>
      <c r="I43" s="23"/>
    </row>
    <row r="44" spans="1:11" ht="40.5" customHeight="1">
      <c r="A44" s="24">
        <v>1</v>
      </c>
      <c r="B44" s="23" t="s">
        <v>36</v>
      </c>
      <c r="C44" s="25"/>
      <c r="D44" s="25"/>
      <c r="E44" s="25">
        <v>27103.58</v>
      </c>
      <c r="F44" s="26">
        <f>E44/$C$9/6</f>
        <v>3.7640724384079109</v>
      </c>
      <c r="G44" s="25">
        <v>50000</v>
      </c>
      <c r="H44" s="26">
        <f>G44/$C$9/12</f>
        <v>3.4719328944810157</v>
      </c>
      <c r="I44" s="22"/>
      <c r="K44" s="35"/>
    </row>
    <row r="45" spans="1:11">
      <c r="A45" s="24">
        <v>2</v>
      </c>
      <c r="B45" s="23" t="s">
        <v>37</v>
      </c>
      <c r="C45" s="25"/>
      <c r="D45" s="25"/>
      <c r="E45" s="25">
        <v>10833</v>
      </c>
      <c r="F45" s="26">
        <f>E45/$C$9/6</f>
        <v>1.5044579618365137</v>
      </c>
      <c r="G45" s="25">
        <v>10000</v>
      </c>
      <c r="H45" s="26">
        <f>G45/$C$9/12</f>
        <v>0.69438657889620314</v>
      </c>
      <c r="I45" s="23"/>
    </row>
    <row r="46" spans="1:11" ht="48.75" customHeight="1">
      <c r="A46" s="27"/>
      <c r="B46" s="27" t="s">
        <v>38</v>
      </c>
      <c r="C46" s="28">
        <f>D46*$C$9*8</f>
        <v>27458.287999999997</v>
      </c>
      <c r="D46" s="28">
        <v>2.86</v>
      </c>
      <c r="E46" s="28">
        <f>SUM(E44:E45)</f>
        <v>37936.58</v>
      </c>
      <c r="F46" s="28">
        <f>SUM(F44:F45)</f>
        <v>5.2685304002444244</v>
      </c>
      <c r="G46" s="28">
        <f>SUM(G44:G45)</f>
        <v>60000</v>
      </c>
      <c r="H46" s="28">
        <f>G46/$C$9/12</f>
        <v>4.1663194733772189</v>
      </c>
      <c r="I46" s="27"/>
    </row>
    <row r="47" spans="1:11">
      <c r="A47" s="36" t="s">
        <v>39</v>
      </c>
      <c r="B47" s="37"/>
      <c r="C47" s="37"/>
      <c r="D47" s="37"/>
      <c r="E47" s="37"/>
      <c r="F47" s="37"/>
      <c r="G47" s="37"/>
      <c r="H47" s="37"/>
      <c r="I47" s="38"/>
      <c r="K47" s="31"/>
    </row>
    <row r="48" spans="1:11">
      <c r="A48" s="39" t="s">
        <v>15</v>
      </c>
      <c r="B48" s="39" t="s">
        <v>16</v>
      </c>
      <c r="C48" s="41" t="s">
        <v>17</v>
      </c>
      <c r="D48" s="42"/>
      <c r="E48" s="41" t="s">
        <v>18</v>
      </c>
      <c r="F48" s="42"/>
      <c r="G48" s="41" t="s">
        <v>19</v>
      </c>
      <c r="H48" s="42"/>
      <c r="I48" s="21" t="s">
        <v>20</v>
      </c>
    </row>
    <row r="49" spans="1:11" ht="34.5">
      <c r="A49" s="40"/>
      <c r="B49" s="40"/>
      <c r="C49" s="22" t="s">
        <v>21</v>
      </c>
      <c r="D49" s="22" t="s">
        <v>22</v>
      </c>
      <c r="E49" s="22" t="s">
        <v>21</v>
      </c>
      <c r="F49" s="22" t="s">
        <v>22</v>
      </c>
      <c r="G49" s="22" t="s">
        <v>21</v>
      </c>
      <c r="H49" s="22" t="s">
        <v>22</v>
      </c>
      <c r="I49" s="23"/>
    </row>
    <row r="50" spans="1:11" ht="40.5" customHeight="1">
      <c r="A50" s="24">
        <v>1</v>
      </c>
      <c r="B50" s="23" t="s">
        <v>56</v>
      </c>
      <c r="C50" s="25"/>
      <c r="D50" s="25"/>
      <c r="E50" s="25">
        <v>2200</v>
      </c>
      <c r="F50" s="26">
        <f>E50/$C$9/6</f>
        <v>0.3055300947143294</v>
      </c>
      <c r="G50" s="25">
        <v>10450</v>
      </c>
      <c r="H50" s="26">
        <f>G50/$C$9/12</f>
        <v>0.72563397494653226</v>
      </c>
      <c r="I50" s="22"/>
      <c r="K50" s="31"/>
    </row>
    <row r="51" spans="1:11">
      <c r="A51" s="24">
        <v>2</v>
      </c>
      <c r="B51" s="23" t="s">
        <v>37</v>
      </c>
      <c r="C51" s="25"/>
      <c r="D51" s="25"/>
      <c r="E51" s="25">
        <v>350</v>
      </c>
      <c r="F51" s="26">
        <f>E51/$C$9/6</f>
        <v>4.8607060522734225E-2</v>
      </c>
      <c r="G51" s="25">
        <v>1000</v>
      </c>
      <c r="H51" s="26">
        <f>G51/$C$9/12</f>
        <v>6.9438657889620323E-2</v>
      </c>
      <c r="I51" s="23"/>
    </row>
    <row r="52" spans="1:11" ht="31.5" customHeight="1">
      <c r="A52" s="24">
        <v>3</v>
      </c>
      <c r="B52" s="23" t="s">
        <v>40</v>
      </c>
      <c r="C52" s="25"/>
      <c r="D52" s="25"/>
      <c r="E52" s="25">
        <f>E54+E55+E56+E57</f>
        <v>276.02</v>
      </c>
      <c r="F52" s="26">
        <f>E52/$C$9/6</f>
        <v>3.8332916701385993E-2</v>
      </c>
      <c r="G52" s="25">
        <f>G54+G55+G56+G57</f>
        <v>48900</v>
      </c>
      <c r="H52" s="26">
        <f>G52/$C$9/12</f>
        <v>3.3955503708024337</v>
      </c>
      <c r="I52" s="23"/>
    </row>
    <row r="53" spans="1:11">
      <c r="A53" s="24"/>
      <c r="B53" s="23" t="s">
        <v>41</v>
      </c>
      <c r="C53" s="25"/>
      <c r="D53" s="25"/>
      <c r="E53" s="25"/>
      <c r="F53" s="26"/>
      <c r="G53" s="25"/>
      <c r="H53" s="26"/>
      <c r="I53" s="23"/>
    </row>
    <row r="54" spans="1:11" ht="27" customHeight="1">
      <c r="A54" s="29"/>
      <c r="B54" s="29" t="s">
        <v>42</v>
      </c>
      <c r="C54" s="30"/>
      <c r="D54" s="30"/>
      <c r="E54" s="30">
        <v>276.02</v>
      </c>
      <c r="F54" s="26">
        <f>E54/$C$9/6</f>
        <v>3.8332916701385993E-2</v>
      </c>
      <c r="G54" s="30">
        <v>500</v>
      </c>
      <c r="H54" s="26">
        <f t="shared" ref="H54:H57" si="0">G54/$C$9/12</f>
        <v>3.4719328944810161E-2</v>
      </c>
      <c r="I54" s="29"/>
    </row>
    <row r="55" spans="1:11" ht="36.75" customHeight="1">
      <c r="A55" s="29"/>
      <c r="B55" s="29" t="s">
        <v>57</v>
      </c>
      <c r="C55" s="30"/>
      <c r="D55" s="30"/>
      <c r="E55" s="30"/>
      <c r="F55" s="26">
        <f>E55/$C$9/6</f>
        <v>0</v>
      </c>
      <c r="G55" s="30"/>
      <c r="H55" s="26">
        <f t="shared" si="0"/>
        <v>0</v>
      </c>
      <c r="I55" s="29"/>
    </row>
    <row r="56" spans="1:11" ht="18.75" customHeight="1">
      <c r="A56" s="29"/>
      <c r="B56" s="29" t="s">
        <v>43</v>
      </c>
      <c r="C56" s="30"/>
      <c r="D56" s="30"/>
      <c r="E56" s="30"/>
      <c r="F56" s="26">
        <f>E56/$C$9/6</f>
        <v>0</v>
      </c>
      <c r="G56" s="30">
        <v>48400</v>
      </c>
      <c r="H56" s="26">
        <f t="shared" si="0"/>
        <v>3.3608310418576228</v>
      </c>
      <c r="I56" s="29"/>
      <c r="K56" s="31"/>
    </row>
    <row r="57" spans="1:11" ht="21.75" customHeight="1">
      <c r="A57" s="29"/>
      <c r="B57" s="29"/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11" ht="27.75" customHeight="1">
      <c r="A58" s="27"/>
      <c r="B58" s="27" t="s">
        <v>44</v>
      </c>
      <c r="C58" s="28">
        <f>D58*$C$9*8</f>
        <v>26306.191999999999</v>
      </c>
      <c r="D58" s="28">
        <v>2.74</v>
      </c>
      <c r="E58" s="28">
        <f>SUM(E50:E52)</f>
        <v>2826.02</v>
      </c>
      <c r="F58" s="28">
        <f>E58/$C$9/6</f>
        <v>0.39247007193844957</v>
      </c>
      <c r="G58" s="28">
        <f>SUM(G50:G52)</f>
        <v>60350</v>
      </c>
      <c r="H58" s="28">
        <f>G58/$C$9/12</f>
        <v>4.1906230036385859</v>
      </c>
      <c r="I58" s="27"/>
    </row>
    <row r="59" spans="1:11">
      <c r="A59" s="36" t="s">
        <v>45</v>
      </c>
      <c r="B59" s="37"/>
      <c r="C59" s="37"/>
      <c r="D59" s="37"/>
      <c r="E59" s="37"/>
      <c r="F59" s="37"/>
      <c r="G59" s="37"/>
      <c r="H59" s="37"/>
      <c r="I59" s="38"/>
    </row>
    <row r="60" spans="1:11">
      <c r="A60" s="39" t="s">
        <v>15</v>
      </c>
      <c r="B60" s="39" t="s">
        <v>16</v>
      </c>
      <c r="C60" s="41" t="s">
        <v>17</v>
      </c>
      <c r="D60" s="42"/>
      <c r="E60" s="41" t="s">
        <v>18</v>
      </c>
      <c r="F60" s="42"/>
      <c r="G60" s="41" t="s">
        <v>19</v>
      </c>
      <c r="H60" s="42"/>
      <c r="I60" s="21" t="s">
        <v>20</v>
      </c>
    </row>
    <row r="61" spans="1:11" ht="22.5" customHeight="1">
      <c r="A61" s="40"/>
      <c r="B61" s="40"/>
      <c r="C61" s="22" t="s">
        <v>21</v>
      </c>
      <c r="D61" s="22" t="s">
        <v>22</v>
      </c>
      <c r="E61" s="22" t="s">
        <v>21</v>
      </c>
      <c r="F61" s="22" t="s">
        <v>22</v>
      </c>
      <c r="G61" s="22" t="s">
        <v>21</v>
      </c>
      <c r="H61" s="22" t="s">
        <v>22</v>
      </c>
      <c r="I61" s="23"/>
    </row>
    <row r="62" spans="1:11" ht="29.25" customHeight="1">
      <c r="A62" s="24">
        <v>1</v>
      </c>
      <c r="B62" s="23" t="s">
        <v>46</v>
      </c>
      <c r="C62" s="25"/>
      <c r="D62" s="25"/>
      <c r="E62" s="25">
        <v>3395.25</v>
      </c>
      <c r="F62" s="26">
        <f>E62/$C$9/6</f>
        <v>0.47152320639946677</v>
      </c>
      <c r="G62" s="25">
        <v>8000</v>
      </c>
      <c r="H62" s="26">
        <f>G62/$C$9/12</f>
        <v>0.55550926311696258</v>
      </c>
      <c r="I62" s="22"/>
      <c r="K62" s="31"/>
    </row>
    <row r="63" spans="1:11" ht="26.25" customHeight="1">
      <c r="A63" s="24">
        <v>2</v>
      </c>
      <c r="B63" s="23" t="s">
        <v>47</v>
      </c>
      <c r="C63" s="25"/>
      <c r="D63" s="25"/>
      <c r="E63" s="25">
        <f>980</f>
        <v>980</v>
      </c>
      <c r="F63" s="26">
        <f>E63/$C$9/6</f>
        <v>0.13609976946365582</v>
      </c>
      <c r="G63" s="25">
        <v>2300</v>
      </c>
      <c r="H63" s="26">
        <f>G63/$C$9/12</f>
        <v>0.15970891314612673</v>
      </c>
      <c r="I63" s="23"/>
    </row>
    <row r="64" spans="1:11" ht="30.75" customHeight="1">
      <c r="A64" s="24">
        <v>3</v>
      </c>
      <c r="B64" s="23" t="s">
        <v>48</v>
      </c>
      <c r="C64" s="25"/>
      <c r="D64" s="25"/>
      <c r="E64" s="25">
        <v>1054.5999999999999</v>
      </c>
      <c r="F64" s="26">
        <f>E64/$C$9/6</f>
        <v>0.14646001722078716</v>
      </c>
      <c r="G64" s="25">
        <v>5000</v>
      </c>
      <c r="H64" s="26">
        <f>G64/$C$9/12</f>
        <v>0.34719328944810157</v>
      </c>
      <c r="I64" s="23"/>
    </row>
    <row r="65" spans="1:9" ht="19.5" customHeight="1">
      <c r="A65" s="27"/>
      <c r="B65" s="27" t="s">
        <v>49</v>
      </c>
      <c r="C65" s="28">
        <f>D65*$C$9*8</f>
        <v>34994.915999999997</v>
      </c>
      <c r="D65" s="28">
        <v>3.645</v>
      </c>
      <c r="E65" s="28">
        <f>SUM(E62:E64)</f>
        <v>5429.85</v>
      </c>
      <c r="F65" s="28">
        <f>E65/$C$9/6</f>
        <v>0.7540829930839098</v>
      </c>
      <c r="G65" s="28">
        <f>SUM(G62:G64)</f>
        <v>15300</v>
      </c>
      <c r="H65" s="28">
        <f>G65/$C$9/12</f>
        <v>1.0624114657111907</v>
      </c>
      <c r="I65" s="27"/>
    </row>
    <row r="66" spans="1:9" s="51" customFormat="1" ht="30">
      <c r="A66" s="49"/>
      <c r="B66" s="49" t="s">
        <v>60</v>
      </c>
      <c r="C66" s="50">
        <f>C30+C35+C40+C46+C58+C65</f>
        <v>155292.94</v>
      </c>
      <c r="D66" s="50"/>
      <c r="E66" s="50">
        <f>((E30+E35+E40+E46+E58+E65)*1.05)*1.18</f>
        <v>99661.221820151753</v>
      </c>
      <c r="F66" s="50"/>
      <c r="G66" s="50">
        <f>G30+G35+G40+G46+G58+G65</f>
        <v>232947.37317972351</v>
      </c>
      <c r="H66" s="50"/>
      <c r="I66" s="49"/>
    </row>
    <row r="67" spans="1:9" ht="25.5" customHeight="1">
      <c r="A67" s="23"/>
      <c r="B67" s="23" t="s">
        <v>50</v>
      </c>
      <c r="C67" s="25">
        <f>C66+C68</f>
        <v>163057.587</v>
      </c>
      <c r="D67" s="25"/>
      <c r="E67" s="25">
        <f>(D14+D15)/1.18</f>
        <v>143317.19491525425</v>
      </c>
      <c r="F67" s="25"/>
      <c r="G67" s="25">
        <f>G66+G68</f>
        <v>244594.74183870968</v>
      </c>
      <c r="H67" s="25"/>
      <c r="I67" s="23"/>
    </row>
    <row r="68" spans="1:9" ht="39" customHeight="1">
      <c r="A68" s="23"/>
      <c r="B68" s="23" t="s">
        <v>53</v>
      </c>
      <c r="C68" s="25">
        <f>C66*0.05</f>
        <v>7764.6470000000008</v>
      </c>
      <c r="D68" s="25"/>
      <c r="E68" s="25">
        <f>D17-E66</f>
        <v>20379.218179848249</v>
      </c>
      <c r="F68" s="25"/>
      <c r="G68" s="25">
        <f>G66*0.05</f>
        <v>11647.368658986175</v>
      </c>
      <c r="H68" s="25"/>
      <c r="I68" s="23"/>
    </row>
    <row r="69" spans="1:9" ht="28.5" customHeight="1">
      <c r="A69" s="23"/>
      <c r="B69" s="23" t="s">
        <v>51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16.984330600138158</v>
      </c>
      <c r="I69" s="23"/>
    </row>
    <row r="70" spans="1:9" ht="13.5" customHeight="1">
      <c r="A70" s="23"/>
      <c r="B70" s="23" t="s">
        <v>52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20.041510108163024</v>
      </c>
      <c r="I70" s="23"/>
    </row>
    <row r="72" spans="1:9">
      <c r="E72" s="34"/>
      <c r="G72" s="31"/>
    </row>
    <row r="73" spans="1:9">
      <c r="E73" s="34"/>
      <c r="G73" s="31"/>
    </row>
    <row r="74" spans="1:9">
      <c r="E74" s="34"/>
    </row>
  </sheetData>
  <mergeCells count="37">
    <mergeCell ref="A13:D13"/>
    <mergeCell ref="A23:I23"/>
    <mergeCell ref="A24:A25"/>
    <mergeCell ref="B24:B25"/>
    <mergeCell ref="C24:D24"/>
    <mergeCell ref="E24:F24"/>
    <mergeCell ref="G24:H24"/>
    <mergeCell ref="A31:I31"/>
    <mergeCell ref="A32:A33"/>
    <mergeCell ref="B32:B33"/>
    <mergeCell ref="C32:D32"/>
    <mergeCell ref="E32:F32"/>
    <mergeCell ref="G32:H32"/>
    <mergeCell ref="A36:I36"/>
    <mergeCell ref="A37:A38"/>
    <mergeCell ref="B37:B38"/>
    <mergeCell ref="C37:D37"/>
    <mergeCell ref="E37:F37"/>
    <mergeCell ref="G37:H37"/>
    <mergeCell ref="A41:I41"/>
    <mergeCell ref="A42:A43"/>
    <mergeCell ref="B42:B43"/>
    <mergeCell ref="C42:D42"/>
    <mergeCell ref="E42:F42"/>
    <mergeCell ref="G42:H42"/>
    <mergeCell ref="A47:I47"/>
    <mergeCell ref="A48:A49"/>
    <mergeCell ref="B48:B49"/>
    <mergeCell ref="C48:D48"/>
    <mergeCell ref="E48:F48"/>
    <mergeCell ref="G48:H48"/>
    <mergeCell ref="A59:I59"/>
    <mergeCell ref="A60:A61"/>
    <mergeCell ref="B60:B61"/>
    <mergeCell ref="C60:D60"/>
    <mergeCell ref="E60:F60"/>
    <mergeCell ref="G60:H60"/>
  </mergeCells>
  <pageMargins left="0.7" right="0.7" top="0.75" bottom="0.75" header="0.3" footer="0.3"/>
  <ignoredErrors>
    <ignoredError sqref="F30 F35 F40 F52 F58 F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2018-04-17T12:09:04Z</dcterms:modified>
</cp:coreProperties>
</file>