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E43"/>
  <c r="E61"/>
  <c r="G61"/>
  <c r="G49"/>
  <c r="G43"/>
  <c r="G25"/>
  <c r="E49"/>
  <c r="E25"/>
  <c r="E38"/>
  <c r="E50"/>
  <c r="E53"/>
  <c r="E28"/>
  <c r="E27"/>
  <c r="E26"/>
  <c r="E62"/>
  <c r="E44"/>
  <c r="D14" l="1"/>
  <c r="E66" s="1"/>
  <c r="C8" l="1"/>
  <c r="D17"/>
  <c r="E51"/>
  <c r="G51"/>
  <c r="G39"/>
  <c r="E39"/>
  <c r="G29"/>
  <c r="E29"/>
  <c r="F54" l="1"/>
  <c r="F56"/>
  <c r="F63"/>
  <c r="C29"/>
  <c r="C34"/>
  <c r="C39"/>
  <c r="F55"/>
  <c r="F62"/>
  <c r="F53"/>
  <c r="F49"/>
  <c r="F33"/>
  <c r="F34" s="1"/>
  <c r="F27"/>
  <c r="C64"/>
  <c r="C57"/>
  <c r="C45"/>
  <c r="F38"/>
  <c r="F39" s="1"/>
  <c r="F44"/>
  <c r="F28"/>
  <c r="F25"/>
  <c r="F43"/>
  <c r="F45" s="1"/>
  <c r="F26"/>
  <c r="F50"/>
  <c r="F61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64" l="1"/>
  <c r="F29"/>
  <c r="F51"/>
  <c r="F57" s="1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H68" s="1"/>
  <c r="G65"/>
  <c r="D69"/>
  <c r="F69" s="1"/>
  <c r="F68"/>
  <c r="H69" l="1"/>
  <c r="G66"/>
  <c r="G68" s="1"/>
  <c r="G69" s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<sst xmlns="http://schemas.openxmlformats.org/spreadsheetml/2006/main" count="130" uniqueCount="61">
  <si>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</si>
  <si>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</si>
  <si>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</si>
  <si>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</si>
  <si>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</si>
  <si>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</si>
  <si>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</si>
  <si>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</si>
  <si>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</si>
  <si>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</si>
  <si>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</si>
  <si>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</si>
  <si>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</si>
  <si>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</si>
  <si>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</si>
  <si>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</si>
  <si>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</si>
  <si>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</si>
  <si>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</si>
  <si>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</si>
  <si>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</si>
  <si>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</si>
  <si>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</si>
  <si>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</si>
  <si>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</si>
  <si>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</si>
  <si>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</si>
  <si>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</si>
  <si>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</si>
  <si>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</si>
  <si>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</si>
  <si>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</si>
  <si>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</si>
  <si>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</si>
  <si>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</si>
  <si>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</si>
  <si>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</si>
  <si>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</si>
  <si>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</si>
  <si>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</si>
  <si>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</si>
  <si>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</si>
  <si>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</si>
  <si>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</si>
  <si>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</si>
  <si>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</si>
  <si>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</si>
  <si>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</si>
  <si>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</si>
  <si>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</si>
  <si>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</si>
  <si>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</si>
  <si>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</si>
  <si>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</si>
  <si>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</si>
  <si>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</si>
  <si>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отмостки,крыльцо,восстановление приямков</t>
  </si>
  <si>
    <t>замена стекл (7,86)</t>
  </si>
  <si>
    <t>Адрес многоквартирного дома: ГП Лопухинка , Глобицы,ул. Героев 18Б</t>
  </si>
  <si>
    <t>Рост затрат обусловлен ростом стоимости услуг ООО "Эко-Точка" с 01.01.2018г.более,чем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</si>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</sst>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3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0" max="10" width="10.28515625" bestFit="1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58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897.3</v>
      </c>
      <c r="D8" s="3"/>
    </row>
    <row r="9" spans="1:9">
      <c r="A9" s="2"/>
      <c r="B9" s="4" t="s">
        <v>3</v>
      </c>
      <c r="C9" s="5">
        <v>897.3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0.75" customHeight="1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122475.5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122475.5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79256.11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43219.39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15874.72</f>
        <v>15874.72</v>
      </c>
      <c r="F25" s="26">
        <f>E25/$C$8/6</f>
        <v>2.9486087893309558</v>
      </c>
      <c r="G25" s="25">
        <f>31749.44*11400/10850</f>
        <v>33358.85861751152</v>
      </c>
      <c r="H25" s="26">
        <f>G25/$C$8/12</f>
        <v>3.0980774376380551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466.69</f>
        <v>466.69</v>
      </c>
      <c r="F26" s="26">
        <f>E26/$C$8/6</f>
        <v>8.6684126453434374E-2</v>
      </c>
      <c r="G26" s="25">
        <v>1000</v>
      </c>
      <c r="H26" s="26">
        <f>G26/$C$8/12</f>
        <v>9.2871206211226284E-2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244.63</f>
        <v>244.63</v>
      </c>
      <c r="F27" s="26">
        <f>E27/$C$8/6</f>
        <v>4.5438166350904564E-2</v>
      </c>
      <c r="G27" s="25">
        <v>1000</v>
      </c>
      <c r="H27" s="26">
        <f>G27/$C$8/12</f>
        <v>9.2871206211226284E-2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1012.37</f>
        <v>1012.37</v>
      </c>
      <c r="F28" s="26">
        <f>E28/$C$8/6</f>
        <v>0.18804004606411828</v>
      </c>
      <c r="G28" s="25">
        <v>2000</v>
      </c>
      <c r="H28" s="26">
        <f>G28/$C$8/12</f>
        <v>0.18574241242245257</v>
      </c>
      <c r="I28" s="23"/>
    </row>
    <row r="29" spans="1:9" ht="50.25" customHeight="1">
      <c r="A29" s="27"/>
      <c r="B29" s="27" t="s">
        <v>26</v>
      </c>
      <c r="C29" s="28">
        <f>D29*$C$8*8</f>
        <v>30005.711999999996</v>
      </c>
      <c r="D29" s="28">
        <v>4.18</v>
      </c>
      <c r="E29" s="28">
        <f>SUM(E25:E28)</f>
        <v>17598.41</v>
      </c>
      <c r="F29" s="28">
        <f>SUM(F25:F28)</f>
        <v>3.268771128199413</v>
      </c>
      <c r="G29" s="28">
        <f>SUM(G25:G28)</f>
        <v>37358.85861751152</v>
      </c>
      <c r="H29" s="28">
        <f>G29/$C$8/12</f>
        <v>3.4695622624829601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13595.57</v>
      </c>
      <c r="F33" s="26">
        <f>E33/$C$8/6</f>
        <v>2.5252739700583233</v>
      </c>
      <c r="G33" s="25">
        <f>C9*5.51*12</f>
        <v>59329.475999999995</v>
      </c>
      <c r="H33" s="26">
        <f>G33/$C$8/12</f>
        <v>5.5100000000000007</v>
      </c>
      <c r="I33" s="22" t="s">
        <v>59</v>
      </c>
    </row>
    <row r="34" spans="1:9" ht="33" customHeight="1">
      <c r="A34" s="27"/>
      <c r="B34" s="27" t="s">
        <v>29</v>
      </c>
      <c r="C34" s="28">
        <f>D34*$C$8*8</f>
        <v>14787.503999999999</v>
      </c>
      <c r="D34" s="28">
        <v>2.06</v>
      </c>
      <c r="E34" s="28">
        <f>SUM(E33:E33)</f>
        <v>13595.57</v>
      </c>
      <c r="F34" s="28">
        <f>SUM(F33:F33)</f>
        <v>2.5252739700583233</v>
      </c>
      <c r="G34" s="28">
        <f>SUM(G33:G33)</f>
        <v>59329.475999999995</v>
      </c>
      <c r="H34" s="28">
        <f>G34/$C$8/12</f>
        <v>5.5100000000000007</v>
      </c>
      <c r="I34" s="27"/>
    </row>
    <row r="35" spans="1:9">
      <c r="A35" s="45" t="s">
        <v>30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9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f>320.54</f>
        <v>320.54000000000002</v>
      </c>
      <c r="F38" s="26">
        <f>E38/$C$8/6</f>
        <v>5.9537872877892944E-2</v>
      </c>
      <c r="G38" s="25">
        <v>2000</v>
      </c>
      <c r="H38" s="26">
        <f>G38/$C$8/12</f>
        <v>0.18574241242245257</v>
      </c>
      <c r="I38" s="22" t="s">
        <v>60</v>
      </c>
    </row>
    <row r="39" spans="1:9" ht="48.75" customHeight="1">
      <c r="A39" s="27"/>
      <c r="B39" s="27" t="s">
        <v>32</v>
      </c>
      <c r="C39" s="28">
        <f>D39*$C$8*8</f>
        <v>4953.0959999999995</v>
      </c>
      <c r="D39" s="28">
        <v>0.69</v>
      </c>
      <c r="E39" s="28">
        <f>SUM(E38:E38)</f>
        <v>320.54000000000002</v>
      </c>
      <c r="F39" s="28">
        <f>SUM(F38:F38)</f>
        <v>5.9537872877892944E-2</v>
      </c>
      <c r="G39" s="28">
        <f>SUM(G38:G38)</f>
        <v>2000</v>
      </c>
      <c r="H39" s="28">
        <f>G39/$C$8/12</f>
        <v>0.18574241242245257</v>
      </c>
      <c r="I39" s="27"/>
    </row>
    <row r="40" spans="1:9">
      <c r="A40" s="45" t="s">
        <v>33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15</v>
      </c>
      <c r="B41" s="41" t="s">
        <v>16</v>
      </c>
      <c r="C41" s="43" t="s">
        <v>17</v>
      </c>
      <c r="D41" s="44"/>
      <c r="E41" s="43" t="s">
        <v>18</v>
      </c>
      <c r="F41" s="44"/>
      <c r="G41" s="43" t="s">
        <v>19</v>
      </c>
      <c r="H41" s="44"/>
      <c r="I41" s="21" t="s">
        <v>20</v>
      </c>
    </row>
    <row r="42" spans="1:9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6051.04</f>
        <v>6051.04</v>
      </c>
      <c r="F43" s="26">
        <f>E43/$C$8/6</f>
        <v>1.1239347672647573</v>
      </c>
      <c r="G43" s="25">
        <f>13976.3</f>
        <v>13976.3</v>
      </c>
      <c r="H43" s="26">
        <f>G43/$C$8/12</f>
        <v>1.2979958393699618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1420</f>
        <v>1420</v>
      </c>
      <c r="F44" s="26">
        <f>E44/$C$8/6</f>
        <v>0.26375422563988266</v>
      </c>
      <c r="G44" s="25">
        <v>10000</v>
      </c>
      <c r="H44" s="26">
        <f>G44/$C$8/12</f>
        <v>0.92871206211226276</v>
      </c>
      <c r="I44" s="23"/>
    </row>
    <row r="45" spans="1:9" ht="48.75" customHeight="1">
      <c r="A45" s="27"/>
      <c r="B45" s="27" t="s">
        <v>36</v>
      </c>
      <c r="C45" s="28">
        <f>D45*$C$8*8</f>
        <v>20530.223999999998</v>
      </c>
      <c r="D45" s="28">
        <v>2.86</v>
      </c>
      <c r="E45" s="28">
        <f>SUM(E43:E44)</f>
        <v>7471.04</v>
      </c>
      <c r="F45" s="28">
        <f>SUM(F43:F44)</f>
        <v>1.3876889929046399</v>
      </c>
      <c r="G45" s="28">
        <f>SUM(G43:G44)</f>
        <v>23976.3</v>
      </c>
      <c r="H45" s="28">
        <f>G45/$C$8/12</f>
        <v>2.2267079014822246</v>
      </c>
      <c r="I45" s="27"/>
    </row>
    <row r="46" spans="1:9">
      <c r="A46" s="45" t="s">
        <v>37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9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4097.25</f>
        <v>4097.25</v>
      </c>
      <c r="F49" s="26">
        <f>E49/$C$8/6</f>
        <v>0.76103309929789376</v>
      </c>
      <c r="G49" s="25">
        <f>8610</f>
        <v>8610</v>
      </c>
      <c r="H49" s="26">
        <f>G49/$C$8/12</f>
        <v>0.79962108547865818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216.46</f>
        <v>216.46</v>
      </c>
      <c r="F50" s="26">
        <f>E50/$C$8/6</f>
        <v>4.0205802592964079E-2</v>
      </c>
      <c r="G50" s="25">
        <v>3000</v>
      </c>
      <c r="H50" s="26">
        <f>G50/$C$8/12</f>
        <v>0.27861361863367884</v>
      </c>
      <c r="I50" s="23"/>
    </row>
    <row r="51" spans="1:9" ht="26.25" customHeight="1">
      <c r="A51" s="24">
        <v>3</v>
      </c>
      <c r="B51" s="23" t="s">
        <v>38</v>
      </c>
      <c r="C51" s="25"/>
      <c r="D51" s="25"/>
      <c r="E51" s="25">
        <f>E53+E54+E55+E56</f>
        <v>333.51</v>
      </c>
      <c r="F51" s="25">
        <f>F53+F54+F55+F56</f>
        <v>6.1946951967012144E-2</v>
      </c>
      <c r="G51" s="25">
        <f>G53+G54+G55+G56</f>
        <v>47600</v>
      </c>
      <c r="H51" s="26">
        <f>G51/$C$8/12</f>
        <v>4.4206694156543707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333.51</f>
        <v>333.51</v>
      </c>
      <c r="F53" s="26">
        <f>E53/$C$8/6</f>
        <v>6.1946951967012144E-2</v>
      </c>
      <c r="G53" s="30">
        <v>500</v>
      </c>
      <c r="H53" s="26">
        <f t="shared" ref="H53:H56" si="0">G53/$C$8/12</f>
        <v>4.6435603105613142E-2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>
        <v>47100</v>
      </c>
      <c r="H55" s="26">
        <f t="shared" si="0"/>
        <v>4.3742338125487574</v>
      </c>
      <c r="I55" s="29"/>
    </row>
    <row r="56" spans="1:9" ht="21.75" customHeight="1">
      <c r="A56" s="29"/>
      <c r="B56" s="29" t="s">
        <v>57</v>
      </c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19668.815999999999</v>
      </c>
      <c r="D57" s="28">
        <v>2.74</v>
      </c>
      <c r="E57" s="28">
        <f>SUM(E49:E51)</f>
        <v>4647.22</v>
      </c>
      <c r="F57" s="28">
        <f>SUM(F49:F51)</f>
        <v>0.86318585385787006</v>
      </c>
      <c r="G57" s="28">
        <f>SUM(G49:G51)</f>
        <v>59210</v>
      </c>
      <c r="H57" s="28">
        <f>G57/$C$8/12</f>
        <v>5.4989041197667072</v>
      </c>
      <c r="I57" s="27"/>
    </row>
    <row r="58" spans="1:9">
      <c r="A58" s="45" t="s">
        <v>43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34.5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45" customHeight="1">
      <c r="A61" s="24">
        <v>1</v>
      </c>
      <c r="B61" s="23" t="s">
        <v>44</v>
      </c>
      <c r="C61" s="25"/>
      <c r="D61" s="25"/>
      <c r="E61" s="25">
        <f>234.95</f>
        <v>234.95</v>
      </c>
      <c r="F61" s="26">
        <f>E61/$C$8/6</f>
        <v>4.3640179798655226E-2</v>
      </c>
      <c r="G61" s="25">
        <f>557.6</f>
        <v>557.6</v>
      </c>
      <c r="H61" s="26">
        <f>G61/$C$8/12</f>
        <v>5.1784984583379774E-2</v>
      </c>
      <c r="I61" s="22"/>
    </row>
    <row r="62" spans="1:9" ht="47.25" customHeight="1">
      <c r="A62" s="24">
        <v>2</v>
      </c>
      <c r="B62" s="23" t="s">
        <v>45</v>
      </c>
      <c r="C62" s="25"/>
      <c r="D62" s="25"/>
      <c r="E62" s="25">
        <f>624.43</f>
        <v>624.42999999999995</v>
      </c>
      <c r="F62" s="26">
        <f>E62/$C$8/6</f>
        <v>0.11598313458895204</v>
      </c>
      <c r="G62" s="25">
        <v>1950</v>
      </c>
      <c r="H62" s="26">
        <f>G62/$C$8/12</f>
        <v>0.18109885211189125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198</v>
      </c>
      <c r="F63" s="26">
        <f>E63/$C$8/6</f>
        <v>3.6776997659645601E-2</v>
      </c>
      <c r="G63" s="25">
        <v>340</v>
      </c>
      <c r="H63" s="26">
        <f>G63/$C$8/12</f>
        <v>3.1576210111816931E-2</v>
      </c>
      <c r="I63" s="23"/>
    </row>
    <row r="64" spans="1:9" ht="33" customHeight="1">
      <c r="A64" s="27"/>
      <c r="B64" s="27" t="s">
        <v>47</v>
      </c>
      <c r="C64" s="28">
        <f>D64*$C$8*8</f>
        <v>26165.268</v>
      </c>
      <c r="D64" s="28">
        <v>3.645</v>
      </c>
      <c r="E64" s="28">
        <f>SUM(E61:E63)</f>
        <v>1057.3799999999999</v>
      </c>
      <c r="F64" s="28">
        <f>SUM(F61:F63)</f>
        <v>0.19640031204725286</v>
      </c>
      <c r="G64" s="28">
        <f>SUM(G61:G63)</f>
        <v>2847.6</v>
      </c>
      <c r="H64" s="28">
        <f>G64/$C$8/12</f>
        <v>0.26446004680708796</v>
      </c>
      <c r="I64" s="27"/>
    </row>
    <row r="65" spans="1:10" s="50" customFormat="1">
      <c r="A65" s="48"/>
      <c r="B65" s="48" t="s">
        <v>48</v>
      </c>
      <c r="C65" s="49">
        <f>C29+C34+C39+C45+C57+C64</f>
        <v>116110.61999999998</v>
      </c>
      <c r="D65" s="49"/>
      <c r="E65" s="49">
        <f>((E29+E34+E39+E45+E57+E64)*1.05)*1.18</f>
        <v>55371.108239999994</v>
      </c>
      <c r="F65" s="49"/>
      <c r="G65" s="49">
        <f>G29+G34+G39+G45+G57+G64</f>
        <v>184722.23461751154</v>
      </c>
      <c r="H65" s="49"/>
      <c r="I65" s="48"/>
    </row>
    <row r="66" spans="1:10" ht="30">
      <c r="A66" s="23"/>
      <c r="B66" s="23" t="s">
        <v>49</v>
      </c>
      <c r="C66" s="25">
        <f>C65+C67</f>
        <v>121916.15099999998</v>
      </c>
      <c r="D66" s="25"/>
      <c r="E66" s="25">
        <f>(D13+D14)/1.18</f>
        <v>103792.79661016949</v>
      </c>
      <c r="F66" s="25"/>
      <c r="G66" s="25">
        <f>G67+G65</f>
        <v>182872.23461751154</v>
      </c>
      <c r="H66" s="25"/>
      <c r="I66" s="23"/>
    </row>
    <row r="67" spans="1:10" ht="30">
      <c r="A67" s="23"/>
      <c r="B67" s="23" t="s">
        <v>52</v>
      </c>
      <c r="C67" s="25">
        <f>C65*0.05</f>
        <v>5805.530999999999</v>
      </c>
      <c r="D67" s="25"/>
      <c r="E67" s="25">
        <f>D16-E65</f>
        <v>23885.001760000006</v>
      </c>
      <c r="F67" s="25"/>
      <c r="G67" s="25">
        <v>-1850</v>
      </c>
      <c r="H67" s="25"/>
      <c r="I67" s="23"/>
      <c r="J67" s="34"/>
    </row>
    <row r="68" spans="1:10" ht="28.5" customHeight="1">
      <c r="A68" s="23"/>
      <c r="B68" s="23" t="s">
        <v>50</v>
      </c>
      <c r="C68" s="25"/>
      <c r="D68" s="25">
        <f>C66/C8/8</f>
        <v>16.983749999999997</v>
      </c>
      <c r="E68" s="25"/>
      <c r="F68" s="25">
        <f>D68</f>
        <v>16.983749999999997</v>
      </c>
      <c r="G68" s="25">
        <f>G66/C9/12</f>
        <v>16.983565011470667</v>
      </c>
      <c r="H68" s="25">
        <f>H29+H34+H39+H45+H57+H64/C8/12+0.09</f>
        <v>16.980941256877887</v>
      </c>
      <c r="I68" s="23"/>
    </row>
    <row r="69" spans="1:10" ht="13.5" customHeight="1">
      <c r="A69" s="23"/>
      <c r="B69" s="23" t="s">
        <v>51</v>
      </c>
      <c r="C69" s="25"/>
      <c r="D69" s="25">
        <f>D68*1.18</f>
        <v>20.040824999999995</v>
      </c>
      <c r="E69" s="25"/>
      <c r="F69" s="25">
        <f>D69</f>
        <v>20.040824999999995</v>
      </c>
      <c r="G69" s="25">
        <f>G68*1.18</f>
        <v>20.040606713535386</v>
      </c>
      <c r="H69" s="25">
        <f>H68*1.18</f>
        <v>20.037510683115904</v>
      </c>
      <c r="I69" s="23"/>
    </row>
    <row r="71" spans="1:10">
      <c r="E71" s="34"/>
      <c r="G71" s="31"/>
    </row>
    <row r="72" spans="1:10">
      <c r="E72" s="34"/>
    </row>
    <row r="73" spans="1:10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2018-04-17T07:45:51Z</dcterms:modified>
</cp:coreProperties>
</file>