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8" i="1"/>
  <c r="E66"/>
  <c r="F26"/>
  <c r="F27"/>
  <c r="F28"/>
  <c r="F29"/>
  <c r="F30"/>
  <c r="F34"/>
  <c r="F35"/>
  <c r="F39"/>
  <c r="F40"/>
  <c r="F44"/>
  <c r="F45"/>
  <c r="F46"/>
  <c r="F50"/>
  <c r="F51"/>
  <c r="F52"/>
  <c r="F54"/>
  <c r="F55"/>
  <c r="F56"/>
  <c r="F57"/>
  <c r="F58"/>
  <c r="F62"/>
  <c r="F63"/>
  <c r="F64"/>
  <c r="F65"/>
  <c r="E51"/>
  <c r="E50"/>
  <c r="E44"/>
  <c r="C46" l="1"/>
  <c r="E63"/>
  <c r="E62"/>
  <c r="E54"/>
  <c r="D15" l="1"/>
  <c r="G52" l="1"/>
  <c r="G44" l="1"/>
  <c r="E67" l="1"/>
  <c r="C9" l="1"/>
  <c r="D18"/>
  <c r="E52"/>
  <c r="G40"/>
  <c r="E40"/>
  <c r="G30"/>
  <c r="E30"/>
  <c r="C58" l="1"/>
  <c r="C30"/>
  <c r="C65"/>
  <c r="C35"/>
  <c r="H64"/>
  <c r="H40"/>
  <c r="H52"/>
  <c r="C40"/>
  <c r="H50"/>
  <c r="H55"/>
  <c r="G58"/>
  <c r="H58" s="1"/>
  <c r="H63"/>
  <c r="H26"/>
  <c r="H27"/>
  <c r="H28"/>
  <c r="H29"/>
  <c r="H30"/>
  <c r="H39"/>
  <c r="H45"/>
  <c r="H51"/>
  <c r="H54"/>
  <c r="H56"/>
  <c r="H57"/>
  <c r="E46" l="1"/>
  <c r="E35"/>
  <c r="E65"/>
  <c r="E58"/>
  <c r="C66"/>
  <c r="C68" l="1"/>
  <c r="C67" s="1"/>
  <c r="D69" s="1"/>
  <c r="H62"/>
  <c r="G65"/>
  <c r="H65" s="1"/>
  <c r="H44"/>
  <c r="G46"/>
  <c r="H46" s="1"/>
  <c r="H34"/>
  <c r="G35"/>
  <c r="H35" l="1"/>
  <c r="G66"/>
  <c r="D70"/>
  <c r="F70" s="1"/>
  <c r="F69"/>
  <c r="G68" l="1"/>
  <c r="H69" s="1"/>
  <c r="H70" s="1"/>
  <c r="G67" l="1"/>
</calcChain>
</file>

<file path=xl/sharedStrings.xml><?xml version="1.0" encoding="utf-8"?>
<sst xmlns="http://schemas.openxmlformats.org/spreadsheetml/2006/main" count="130" uniqueCount="61">
  <si>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</si>
  <si>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</si>
  <si>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</si>
  <si>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</si>
  <si>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</si>
  <si>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</si>
  <si>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</si>
  <si>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</si>
  <si>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</si>
  <si>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</si>
  <si>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</si>
  <si>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</si>
  <si>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</si>
  <si>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</si>
  <si>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</si>
  <si>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</si>
  <si>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</si>
  <si>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</si>
  <si>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</si>
  <si>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</si>
  <si>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</si>
  <si>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</si>
  <si>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</si>
  <si>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</si>
  <si>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</si>
  <si>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</si>
  <si>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</si>
  <si>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</si>
  <si>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</si>
  <si>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</si>
  <si>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</si>
  <si>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</si>
  <si>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</si>
  <si>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</si>
  <si>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</si>
  <si>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</si>
  <si>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</si>
  <si>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</si>
  <si>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</si>
  <si>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</si>
  <si>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</si>
  <si>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</si>
  <si>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</si>
  <si>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</si>
  <si>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</si>
  <si>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</si>
  <si>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</si>
  <si>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</si>
  <si>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</si>
  <si>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</si>
  <si>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</si>
  <si>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</si>
  <si>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</si>
  <si>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</si>
  <si>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</si>
  <si>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замена стекл ()</t>
  </si>
  <si>
    <t>ремонт ,демонтаж,монтаж козырьков,ремонт лестниц</t>
  </si>
  <si>
    <t>Адрес многоквартирного дома: ГП Лопухинка , д.Горки ,14</t>
  </si>
  <si>
    <t>Рост затрат обусловлен ростом стоимости услуг ООО "Эко-Точка" с 01.01.2018г. Более,чем в  2 раза</t>
  </si>
  <si>
    <t>Плановая годовая стоимость на 2018г. рассчитана с учетом ТО раз в три года по тарифам обслуживающей организации</t>
  </si>
  <si>
    <t>Общая информация о финансовых расчетах с потребителями за 2017год.                         (ПО ЖИЛИЩНЫМ УСЛУГАМ)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</si>
</sst>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4"/>
  <sheetViews>
    <sheetView tabSelected="1" topLeftCell="A55" workbookViewId="0">
      <selection activeCell="E69" sqref="E69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t="18.75" hidden="1">
      <c r="B5" s="1"/>
    </row>
    <row r="7" spans="1:9">
      <c r="A7" s="2" t="s">
        <v>57</v>
      </c>
      <c r="B7" s="3"/>
      <c r="C7" s="3"/>
      <c r="D7" s="3"/>
    </row>
    <row r="8" spans="1:9">
      <c r="A8" s="2"/>
      <c r="B8" s="3"/>
      <c r="C8" s="3"/>
      <c r="D8" s="3"/>
    </row>
    <row r="9" spans="1:9">
      <c r="A9" s="2"/>
      <c r="B9" s="4" t="s">
        <v>2</v>
      </c>
      <c r="C9" s="5">
        <f>C10+C11</f>
        <v>508</v>
      </c>
      <c r="D9" s="3"/>
    </row>
    <row r="10" spans="1:9">
      <c r="A10" s="2"/>
      <c r="B10" s="4" t="s">
        <v>3</v>
      </c>
      <c r="C10" s="5">
        <v>508</v>
      </c>
      <c r="D10" s="3"/>
    </row>
    <row r="11" spans="1:9">
      <c r="A11" s="2"/>
      <c r="B11" s="4" t="s">
        <v>4</v>
      </c>
      <c r="C11" s="6">
        <v>0</v>
      </c>
      <c r="D11" s="3"/>
    </row>
    <row r="12" spans="1:9">
      <c r="A12" s="7"/>
      <c r="B12" s="8"/>
      <c r="C12" s="7"/>
      <c r="D12" s="7"/>
      <c r="E12" s="9"/>
      <c r="F12" s="9"/>
      <c r="G12" s="9"/>
      <c r="H12" s="9"/>
      <c r="I12" s="9"/>
    </row>
    <row r="13" spans="1:9" ht="33.75" customHeight="1">
      <c r="A13" s="35" t="s">
        <v>60</v>
      </c>
      <c r="B13" s="36"/>
      <c r="C13" s="36"/>
      <c r="D13" s="37"/>
      <c r="E13" s="9"/>
      <c r="F13" s="9"/>
      <c r="G13" s="9"/>
      <c r="H13" s="9"/>
      <c r="I13" s="9"/>
    </row>
    <row r="14" spans="1:9" ht="50.25" customHeight="1">
      <c r="A14" s="10">
        <v>1</v>
      </c>
      <c r="B14" s="11" t="s">
        <v>5</v>
      </c>
      <c r="C14" s="10" t="s">
        <v>6</v>
      </c>
      <c r="D14" s="32">
        <v>0</v>
      </c>
      <c r="E14" s="9"/>
      <c r="F14" s="9"/>
      <c r="G14" s="9"/>
      <c r="H14" s="9"/>
      <c r="I14" s="9"/>
    </row>
    <row r="15" spans="1:9" ht="60" customHeight="1">
      <c r="A15" s="10">
        <v>2</v>
      </c>
      <c r="B15" s="11" t="s">
        <v>7</v>
      </c>
      <c r="C15" s="10" t="s">
        <v>6</v>
      </c>
      <c r="D15" s="32">
        <f>D16</f>
        <v>62337.65</v>
      </c>
      <c r="E15" s="13"/>
      <c r="F15" s="9"/>
      <c r="G15" s="9"/>
      <c r="H15" s="9"/>
      <c r="I15" s="9"/>
    </row>
    <row r="16" spans="1:9">
      <c r="A16" s="14"/>
      <c r="B16" s="15" t="s">
        <v>8</v>
      </c>
      <c r="C16" s="14"/>
      <c r="D16" s="33">
        <v>62337.65</v>
      </c>
      <c r="E16" s="13"/>
      <c r="F16" s="16"/>
      <c r="G16" s="16"/>
      <c r="H16" s="16"/>
      <c r="I16" s="16"/>
    </row>
    <row r="17" spans="1:9" ht="37.5" customHeight="1">
      <c r="A17" s="10">
        <v>3</v>
      </c>
      <c r="B17" s="11" t="s">
        <v>9</v>
      </c>
      <c r="C17" s="10" t="s">
        <v>6</v>
      </c>
      <c r="D17" s="33">
        <v>25665.41</v>
      </c>
      <c r="E17" s="9"/>
      <c r="F17" s="9"/>
      <c r="G17" s="9"/>
      <c r="H17" s="9"/>
      <c r="I17" s="9"/>
    </row>
    <row r="18" spans="1:9" ht="37.5" customHeight="1">
      <c r="A18" s="10">
        <v>4</v>
      </c>
      <c r="B18" s="11" t="s">
        <v>10</v>
      </c>
      <c r="C18" s="10" t="s">
        <v>6</v>
      </c>
      <c r="D18" s="32">
        <f>D14+D15-D17</f>
        <v>36672.240000000005</v>
      </c>
      <c r="E18" s="9"/>
      <c r="F18" s="9"/>
      <c r="G18" s="9"/>
      <c r="H18" s="9"/>
      <c r="I18" s="9"/>
    </row>
    <row r="19" spans="1:9">
      <c r="A19" s="17"/>
      <c r="B19" s="18"/>
      <c r="C19" s="17"/>
      <c r="D19" s="19"/>
      <c r="E19" s="9"/>
      <c r="F19" s="9"/>
      <c r="G19" s="9"/>
      <c r="H19" s="9"/>
      <c r="I19" s="9"/>
    </row>
    <row r="20" spans="1:9">
      <c r="A20" s="9"/>
      <c r="B20" s="20" t="s">
        <v>11</v>
      </c>
      <c r="C20" s="9"/>
      <c r="D20" s="9"/>
      <c r="E20" s="9"/>
      <c r="F20" s="9"/>
      <c r="G20" s="9"/>
      <c r="H20" s="9"/>
      <c r="I20" s="9"/>
    </row>
    <row r="21" spans="1:9" ht="60" customHeight="1">
      <c r="A21" s="10">
        <v>5</v>
      </c>
      <c r="B21" s="11" t="s">
        <v>12</v>
      </c>
      <c r="C21" s="10" t="s">
        <v>6</v>
      </c>
      <c r="D21" s="12">
        <v>2778557.15</v>
      </c>
      <c r="E21" s="9"/>
      <c r="F21" s="9"/>
      <c r="G21" s="9"/>
      <c r="H21" s="9"/>
      <c r="I21" s="9"/>
    </row>
    <row r="22" spans="1:9">
      <c r="A22" s="9"/>
      <c r="B22" s="20"/>
      <c r="C22" s="9"/>
      <c r="D22" s="9"/>
      <c r="E22" s="9"/>
      <c r="F22" s="9"/>
      <c r="G22" s="9"/>
      <c r="H22" s="9"/>
      <c r="I22" s="9"/>
    </row>
    <row r="23" spans="1:9">
      <c r="A23" s="38" t="s">
        <v>13</v>
      </c>
      <c r="B23" s="39"/>
      <c r="C23" s="39"/>
      <c r="D23" s="39"/>
      <c r="E23" s="39"/>
      <c r="F23" s="39"/>
      <c r="G23" s="39"/>
      <c r="H23" s="39"/>
      <c r="I23" s="40"/>
    </row>
    <row r="24" spans="1:9">
      <c r="A24" s="41" t="s">
        <v>14</v>
      </c>
      <c r="B24" s="41" t="s">
        <v>15</v>
      </c>
      <c r="C24" s="43" t="s">
        <v>16</v>
      </c>
      <c r="D24" s="44"/>
      <c r="E24" s="43" t="s">
        <v>17</v>
      </c>
      <c r="F24" s="44"/>
      <c r="G24" s="43" t="s">
        <v>18</v>
      </c>
      <c r="H24" s="44"/>
      <c r="I24" s="21" t="s">
        <v>19</v>
      </c>
    </row>
    <row r="25" spans="1:9" ht="34.5">
      <c r="A25" s="42"/>
      <c r="B25" s="42"/>
      <c r="C25" s="22" t="s">
        <v>20</v>
      </c>
      <c r="D25" s="22" t="s">
        <v>21</v>
      </c>
      <c r="E25" s="22" t="s">
        <v>20</v>
      </c>
      <c r="F25" s="22" t="s">
        <v>21</v>
      </c>
      <c r="G25" s="22" t="s">
        <v>20</v>
      </c>
      <c r="H25" s="22" t="s">
        <v>21</v>
      </c>
      <c r="I25" s="23"/>
    </row>
    <row r="26" spans="1:9" ht="48" customHeight="1">
      <c r="A26" s="24">
        <v>1</v>
      </c>
      <c r="B26" s="23" t="s">
        <v>22</v>
      </c>
      <c r="C26" s="25"/>
      <c r="D26" s="25"/>
      <c r="E26" s="25">
        <v>1986</v>
      </c>
      <c r="F26" s="26">
        <f>E26/$C$9/6</f>
        <v>0.65157480314960636</v>
      </c>
      <c r="G26" s="25">
        <v>10000</v>
      </c>
      <c r="H26" s="26">
        <f>G26/$C$9/12</f>
        <v>1.6404199475065617</v>
      </c>
      <c r="I26" s="22" t="s">
        <v>23</v>
      </c>
    </row>
    <row r="27" spans="1:9" ht="53.25" customHeight="1">
      <c r="A27" s="24">
        <v>2</v>
      </c>
      <c r="B27" s="23" t="s">
        <v>24</v>
      </c>
      <c r="C27" s="25"/>
      <c r="D27" s="25"/>
      <c r="E27" s="25">
        <v>498</v>
      </c>
      <c r="F27" s="26">
        <f>E27/$C$9/6</f>
        <v>0.16338582677165356</v>
      </c>
      <c r="G27" s="25">
        <v>2500</v>
      </c>
      <c r="H27" s="26">
        <f>G27/$C$9/12</f>
        <v>0.41010498687664043</v>
      </c>
      <c r="I27" s="23"/>
    </row>
    <row r="28" spans="1:9">
      <c r="A28" s="24">
        <v>3</v>
      </c>
      <c r="B28" s="23" t="s">
        <v>52</v>
      </c>
      <c r="C28" s="25"/>
      <c r="D28" s="25"/>
      <c r="E28" s="25">
        <v>125</v>
      </c>
      <c r="F28" s="26">
        <f>E28/$C$9/6</f>
        <v>4.1010498687664043E-2</v>
      </c>
      <c r="G28" s="25">
        <v>1000</v>
      </c>
      <c r="H28" s="26">
        <f>G28/$C$9/12</f>
        <v>0.16404199475065617</v>
      </c>
      <c r="I28" s="23"/>
    </row>
    <row r="29" spans="1:9">
      <c r="A29" s="24">
        <v>4</v>
      </c>
      <c r="B29" s="23" t="s">
        <v>53</v>
      </c>
      <c r="C29" s="25"/>
      <c r="D29" s="25"/>
      <c r="E29" s="25">
        <v>509</v>
      </c>
      <c r="F29" s="26">
        <f>E29/$C$9/6</f>
        <v>0.16699475065616798</v>
      </c>
      <c r="G29" s="25">
        <v>2000</v>
      </c>
      <c r="H29" s="26">
        <f>G29/$C$9/12</f>
        <v>0.32808398950131235</v>
      </c>
      <c r="I29" s="23"/>
    </row>
    <row r="30" spans="1:9" ht="50.25" customHeight="1">
      <c r="A30" s="27"/>
      <c r="B30" s="27" t="s">
        <v>25</v>
      </c>
      <c r="C30" s="28">
        <f>D30*$C$9*8</f>
        <v>16987.52</v>
      </c>
      <c r="D30" s="28">
        <v>4.18</v>
      </c>
      <c r="E30" s="28">
        <f>SUM(E26:E29)</f>
        <v>3118</v>
      </c>
      <c r="F30" s="28">
        <f>SUM(F26:F29)</f>
        <v>1.022965879265092</v>
      </c>
      <c r="G30" s="28">
        <f>SUM(G26:G29)</f>
        <v>15500</v>
      </c>
      <c r="H30" s="28">
        <f>G30/$C$9/12</f>
        <v>2.5426509186351707</v>
      </c>
      <c r="I30" s="27"/>
    </row>
    <row r="31" spans="1:9">
      <c r="A31" s="45" t="s">
        <v>26</v>
      </c>
      <c r="B31" s="46"/>
      <c r="C31" s="46"/>
      <c r="D31" s="46"/>
      <c r="E31" s="46"/>
      <c r="F31" s="46"/>
      <c r="G31" s="46"/>
      <c r="H31" s="46"/>
      <c r="I31" s="47"/>
    </row>
    <row r="32" spans="1:9">
      <c r="A32" s="41" t="s">
        <v>14</v>
      </c>
      <c r="B32" s="41" t="s">
        <v>15</v>
      </c>
      <c r="C32" s="43" t="s">
        <v>16</v>
      </c>
      <c r="D32" s="44"/>
      <c r="E32" s="43" t="s">
        <v>17</v>
      </c>
      <c r="F32" s="44"/>
      <c r="G32" s="43" t="s">
        <v>18</v>
      </c>
      <c r="H32" s="44"/>
      <c r="I32" s="21" t="s">
        <v>19</v>
      </c>
    </row>
    <row r="33" spans="1:9" ht="34.5">
      <c r="A33" s="42"/>
      <c r="B33" s="42"/>
      <c r="C33" s="22" t="s">
        <v>20</v>
      </c>
      <c r="D33" s="22" t="s">
        <v>21</v>
      </c>
      <c r="E33" s="22" t="s">
        <v>20</v>
      </c>
      <c r="F33" s="22" t="s">
        <v>21</v>
      </c>
      <c r="G33" s="22" t="s">
        <v>20</v>
      </c>
      <c r="H33" s="22" t="s">
        <v>21</v>
      </c>
      <c r="I33" s="23"/>
    </row>
    <row r="34" spans="1:9" ht="49.5" customHeight="1">
      <c r="A34" s="24">
        <v>1</v>
      </c>
      <c r="B34" s="23" t="s">
        <v>27</v>
      </c>
      <c r="C34" s="25"/>
      <c r="D34" s="25"/>
      <c r="E34" s="25">
        <v>7697.04</v>
      </c>
      <c r="F34" s="26">
        <f>E34/$C$9/6</f>
        <v>2.525275590551181</v>
      </c>
      <c r="G34" s="25">
        <v>33527.339999999997</v>
      </c>
      <c r="H34" s="26">
        <f>G34/$C$9/12</f>
        <v>5.4998917322834648</v>
      </c>
      <c r="I34" s="22" t="s">
        <v>58</v>
      </c>
    </row>
    <row r="35" spans="1:9" ht="33" customHeight="1">
      <c r="A35" s="27"/>
      <c r="B35" s="27" t="s">
        <v>28</v>
      </c>
      <c r="C35" s="28">
        <f>D35*$C$9*8</f>
        <v>8371.84</v>
      </c>
      <c r="D35" s="28">
        <v>2.06</v>
      </c>
      <c r="E35" s="28">
        <f>SUM(E34:E34)</f>
        <v>7697.04</v>
      </c>
      <c r="F35" s="28">
        <f>SUM(F34:F34)</f>
        <v>2.525275590551181</v>
      </c>
      <c r="G35" s="28">
        <f>SUM(G34:G34)</f>
        <v>33527.339999999997</v>
      </c>
      <c r="H35" s="28">
        <f>G35/$C$9/12</f>
        <v>5.4998917322834648</v>
      </c>
      <c r="I35" s="27"/>
    </row>
    <row r="36" spans="1:9">
      <c r="A36" s="45" t="s">
        <v>29</v>
      </c>
      <c r="B36" s="46"/>
      <c r="C36" s="46"/>
      <c r="D36" s="46"/>
      <c r="E36" s="46"/>
      <c r="F36" s="46"/>
      <c r="G36" s="46"/>
      <c r="H36" s="46"/>
      <c r="I36" s="47"/>
    </row>
    <row r="37" spans="1:9">
      <c r="A37" s="41" t="s">
        <v>14</v>
      </c>
      <c r="B37" s="41" t="s">
        <v>15</v>
      </c>
      <c r="C37" s="43" t="s">
        <v>16</v>
      </c>
      <c r="D37" s="44"/>
      <c r="E37" s="43" t="s">
        <v>17</v>
      </c>
      <c r="F37" s="44"/>
      <c r="G37" s="43" t="s">
        <v>18</v>
      </c>
      <c r="H37" s="44"/>
      <c r="I37" s="21" t="s">
        <v>19</v>
      </c>
    </row>
    <row r="38" spans="1:9" ht="34.5">
      <c r="A38" s="42"/>
      <c r="B38" s="42"/>
      <c r="C38" s="22" t="s">
        <v>20</v>
      </c>
      <c r="D38" s="22" t="s">
        <v>21</v>
      </c>
      <c r="E38" s="22" t="s">
        <v>20</v>
      </c>
      <c r="F38" s="22" t="s">
        <v>21</v>
      </c>
      <c r="G38" s="22" t="s">
        <v>20</v>
      </c>
      <c r="H38" s="22" t="s">
        <v>21</v>
      </c>
      <c r="I38" s="23"/>
    </row>
    <row r="39" spans="1:9" ht="45" customHeight="1">
      <c r="A39" s="24">
        <v>1</v>
      </c>
      <c r="B39" s="23" t="s">
        <v>30</v>
      </c>
      <c r="C39" s="25"/>
      <c r="D39" s="25"/>
      <c r="E39" s="25"/>
      <c r="F39" s="26">
        <f>E39/$C$9/6</f>
        <v>0</v>
      </c>
      <c r="G39" s="25"/>
      <c r="H39" s="26">
        <f>G39/$C$9/12</f>
        <v>0</v>
      </c>
      <c r="I39" s="22" t="s">
        <v>59</v>
      </c>
    </row>
    <row r="40" spans="1:9" ht="48.75" customHeight="1">
      <c r="A40" s="27"/>
      <c r="B40" s="27" t="s">
        <v>31</v>
      </c>
      <c r="C40" s="28">
        <f>D40*$C$9*12</f>
        <v>0</v>
      </c>
      <c r="D40" s="28">
        <v>0</v>
      </c>
      <c r="E40" s="28">
        <f>SUM(E39:E39)</f>
        <v>0</v>
      </c>
      <c r="F40" s="28">
        <f>SUM(F39:F39)</f>
        <v>0</v>
      </c>
      <c r="G40" s="28">
        <f>SUM(G39:G39)</f>
        <v>0</v>
      </c>
      <c r="H40" s="28">
        <f>G40/$C$9/12</f>
        <v>0</v>
      </c>
      <c r="I40" s="27"/>
    </row>
    <row r="41" spans="1:9">
      <c r="A41" s="45" t="s">
        <v>32</v>
      </c>
      <c r="B41" s="46"/>
      <c r="C41" s="46"/>
      <c r="D41" s="46"/>
      <c r="E41" s="46"/>
      <c r="F41" s="46"/>
      <c r="G41" s="46"/>
      <c r="H41" s="46"/>
      <c r="I41" s="47"/>
    </row>
    <row r="42" spans="1:9">
      <c r="A42" s="41" t="s">
        <v>14</v>
      </c>
      <c r="B42" s="41" t="s">
        <v>15</v>
      </c>
      <c r="C42" s="43" t="s">
        <v>16</v>
      </c>
      <c r="D42" s="44"/>
      <c r="E42" s="43" t="s">
        <v>17</v>
      </c>
      <c r="F42" s="44"/>
      <c r="G42" s="43" t="s">
        <v>18</v>
      </c>
      <c r="H42" s="44"/>
      <c r="I42" s="21" t="s">
        <v>19</v>
      </c>
    </row>
    <row r="43" spans="1:9" ht="34.5">
      <c r="A43" s="42"/>
      <c r="B43" s="42"/>
      <c r="C43" s="22" t="s">
        <v>20</v>
      </c>
      <c r="D43" s="22" t="s">
        <v>21</v>
      </c>
      <c r="E43" s="22" t="s">
        <v>20</v>
      </c>
      <c r="F43" s="22" t="s">
        <v>21</v>
      </c>
      <c r="G43" s="22" t="s">
        <v>20</v>
      </c>
      <c r="H43" s="22" t="s">
        <v>21</v>
      </c>
      <c r="I43" s="23"/>
    </row>
    <row r="44" spans="1:9" ht="40.5" customHeight="1">
      <c r="A44" s="24">
        <v>1</v>
      </c>
      <c r="B44" s="23" t="s">
        <v>33</v>
      </c>
      <c r="C44" s="25"/>
      <c r="D44" s="25"/>
      <c r="E44" s="25">
        <f>3650.2</f>
        <v>3650.2</v>
      </c>
      <c r="F44" s="26">
        <f>E44/$C$9/6</f>
        <v>1.1975721784776903</v>
      </c>
      <c r="G44" s="25">
        <f>10000</f>
        <v>10000</v>
      </c>
      <c r="H44" s="26">
        <f>G44/$C$9/12</f>
        <v>1.6404199475065617</v>
      </c>
      <c r="I44" s="22"/>
    </row>
    <row r="45" spans="1:9">
      <c r="A45" s="24">
        <v>2</v>
      </c>
      <c r="B45" s="23" t="s">
        <v>34</v>
      </c>
      <c r="C45" s="25"/>
      <c r="D45" s="25"/>
      <c r="E45" s="25">
        <v>680</v>
      </c>
      <c r="F45" s="26">
        <f>E45/$C$9/6</f>
        <v>0.2230971128608924</v>
      </c>
      <c r="G45" s="25">
        <v>10000</v>
      </c>
      <c r="H45" s="26">
        <f>G45/$C$9/12</f>
        <v>1.6404199475065617</v>
      </c>
      <c r="I45" s="23"/>
    </row>
    <row r="46" spans="1:9" ht="48.75" customHeight="1">
      <c r="A46" s="27"/>
      <c r="B46" s="27" t="s">
        <v>35</v>
      </c>
      <c r="C46" s="28">
        <f>D46*C10*8</f>
        <v>14427.199999999999</v>
      </c>
      <c r="D46" s="28">
        <v>3.55</v>
      </c>
      <c r="E46" s="28">
        <f>SUM(E44:E45)</f>
        <v>4330.2</v>
      </c>
      <c r="F46" s="28">
        <f>SUM(F44:F45)</f>
        <v>1.4206692913385828</v>
      </c>
      <c r="G46" s="28">
        <f>SUM(G44:G45)</f>
        <v>20000</v>
      </c>
      <c r="H46" s="28">
        <f>G46/$C$9/12</f>
        <v>3.2808398950131235</v>
      </c>
      <c r="I46" s="27"/>
    </row>
    <row r="47" spans="1:9">
      <c r="A47" s="45" t="s">
        <v>36</v>
      </c>
      <c r="B47" s="46"/>
      <c r="C47" s="46"/>
      <c r="D47" s="46"/>
      <c r="E47" s="46"/>
      <c r="F47" s="46"/>
      <c r="G47" s="46"/>
      <c r="H47" s="46"/>
      <c r="I47" s="47"/>
    </row>
    <row r="48" spans="1:9">
      <c r="A48" s="41" t="s">
        <v>14</v>
      </c>
      <c r="B48" s="41" t="s">
        <v>15</v>
      </c>
      <c r="C48" s="43" t="s">
        <v>16</v>
      </c>
      <c r="D48" s="44"/>
      <c r="E48" s="43" t="s">
        <v>17</v>
      </c>
      <c r="F48" s="44"/>
      <c r="G48" s="43" t="s">
        <v>18</v>
      </c>
      <c r="H48" s="44"/>
      <c r="I48" s="21" t="s">
        <v>19</v>
      </c>
    </row>
    <row r="49" spans="1:9" ht="34.5">
      <c r="A49" s="42"/>
      <c r="B49" s="42"/>
      <c r="C49" s="22" t="s">
        <v>20</v>
      </c>
      <c r="D49" s="22" t="s">
        <v>21</v>
      </c>
      <c r="E49" s="22" t="s">
        <v>20</v>
      </c>
      <c r="F49" s="22" t="s">
        <v>21</v>
      </c>
      <c r="G49" s="22" t="s">
        <v>20</v>
      </c>
      <c r="H49" s="22" t="s">
        <v>21</v>
      </c>
      <c r="I49" s="23"/>
    </row>
    <row r="50" spans="1:9" ht="40.5" customHeight="1">
      <c r="A50" s="24">
        <v>1</v>
      </c>
      <c r="B50" s="23" t="s">
        <v>54</v>
      </c>
      <c r="C50" s="25"/>
      <c r="D50" s="25"/>
      <c r="E50" s="25">
        <f>580</f>
        <v>580</v>
      </c>
      <c r="F50" s="26">
        <f>E50/$C$9/6</f>
        <v>0.19028871391076116</v>
      </c>
      <c r="G50" s="25">
        <v>10000</v>
      </c>
      <c r="H50" s="26">
        <f>G50/$C$9/12</f>
        <v>1.6404199475065617</v>
      </c>
      <c r="I50" s="22"/>
    </row>
    <row r="51" spans="1:9">
      <c r="A51" s="24">
        <v>2</v>
      </c>
      <c r="B51" s="23" t="s">
        <v>34</v>
      </c>
      <c r="C51" s="25"/>
      <c r="D51" s="25"/>
      <c r="E51" s="25">
        <f>297.55</f>
        <v>297.55</v>
      </c>
      <c r="F51" s="26">
        <f>E51/$C$9/6</f>
        <v>9.7621391076115491E-2</v>
      </c>
      <c r="G51" s="25">
        <v>17950</v>
      </c>
      <c r="H51" s="26">
        <f>G51/$C$9/12</f>
        <v>2.9445538057742784</v>
      </c>
      <c r="I51" s="23"/>
    </row>
    <row r="52" spans="1:9" ht="31.5" customHeight="1">
      <c r="A52" s="24">
        <v>3</v>
      </c>
      <c r="B52" s="23" t="s">
        <v>37</v>
      </c>
      <c r="C52" s="25"/>
      <c r="D52" s="25"/>
      <c r="E52" s="25">
        <f>E54+E55+E56+E57</f>
        <v>188.95</v>
      </c>
      <c r="F52" s="25">
        <f>F54+F55+F56+F57</f>
        <v>6.1991469816272959E-2</v>
      </c>
      <c r="G52" s="25">
        <f>G54+G55+G56+G57</f>
        <v>500</v>
      </c>
      <c r="H52" s="26">
        <f>G52/$C$9/12</f>
        <v>8.2020997375328086E-2</v>
      </c>
      <c r="I52" s="23"/>
    </row>
    <row r="53" spans="1:9">
      <c r="A53" s="24"/>
      <c r="B53" s="23" t="s">
        <v>38</v>
      </c>
      <c r="C53" s="25"/>
      <c r="D53" s="25"/>
      <c r="E53" s="25"/>
      <c r="F53" s="26"/>
      <c r="G53" s="25"/>
      <c r="H53" s="26"/>
      <c r="I53" s="23"/>
    </row>
    <row r="54" spans="1:9" ht="27" customHeight="1">
      <c r="A54" s="29"/>
      <c r="B54" s="29" t="s">
        <v>39</v>
      </c>
      <c r="C54" s="30"/>
      <c r="D54" s="30"/>
      <c r="E54" s="30">
        <f>188.95</f>
        <v>188.95</v>
      </c>
      <c r="F54" s="26">
        <f>E54/$C$9/6</f>
        <v>6.1991469816272959E-2</v>
      </c>
      <c r="G54" s="30">
        <v>500</v>
      </c>
      <c r="H54" s="26">
        <f t="shared" ref="H54:H57" si="0">G54/$C$9/12</f>
        <v>8.2020997375328086E-2</v>
      </c>
      <c r="I54" s="29"/>
    </row>
    <row r="55" spans="1:9" ht="36.75" customHeight="1">
      <c r="A55" s="29"/>
      <c r="B55" s="29" t="s">
        <v>56</v>
      </c>
      <c r="C55" s="30"/>
      <c r="D55" s="30"/>
      <c r="E55" s="30"/>
      <c r="F55" s="26">
        <f>E55/$C$9/6</f>
        <v>0</v>
      </c>
      <c r="G55" s="30"/>
      <c r="H55" s="26">
        <f t="shared" si="0"/>
        <v>0</v>
      </c>
      <c r="I55" s="29"/>
    </row>
    <row r="56" spans="1:9" ht="18.75" customHeight="1">
      <c r="A56" s="29"/>
      <c r="B56" s="29" t="s">
        <v>40</v>
      </c>
      <c r="C56" s="30"/>
      <c r="D56" s="30"/>
      <c r="E56" s="30"/>
      <c r="F56" s="26">
        <f>E56/$C$9/6</f>
        <v>0</v>
      </c>
      <c r="G56" s="30"/>
      <c r="H56" s="26">
        <f t="shared" si="0"/>
        <v>0</v>
      </c>
      <c r="I56" s="29"/>
    </row>
    <row r="57" spans="1:9" ht="21.75" customHeight="1">
      <c r="A57" s="29"/>
      <c r="B57" s="29" t="s">
        <v>55</v>
      </c>
      <c r="C57" s="30"/>
      <c r="D57" s="30"/>
      <c r="E57" s="30"/>
      <c r="F57" s="26">
        <f>E57/$C$9/6</f>
        <v>0</v>
      </c>
      <c r="G57" s="30"/>
      <c r="H57" s="26">
        <f t="shared" si="0"/>
        <v>0</v>
      </c>
      <c r="I57" s="29"/>
    </row>
    <row r="58" spans="1:9" ht="27.75" customHeight="1">
      <c r="A58" s="27"/>
      <c r="B58" s="27" t="s">
        <v>41</v>
      </c>
      <c r="C58" s="28">
        <f>D58*$C$9*8</f>
        <v>11135.36</v>
      </c>
      <c r="D58" s="28">
        <v>2.74</v>
      </c>
      <c r="E58" s="28">
        <f>SUM(E50:E52)</f>
        <v>1066.5</v>
      </c>
      <c r="F58" s="28">
        <f>SUM(F50:F52)</f>
        <v>0.3499015748031496</v>
      </c>
      <c r="G58" s="28">
        <f>SUM(G50:G52)</f>
        <v>28450</v>
      </c>
      <c r="H58" s="28">
        <f>G58/$C$9/12</f>
        <v>4.6669947506561682</v>
      </c>
      <c r="I58" s="27"/>
    </row>
    <row r="59" spans="1:9">
      <c r="A59" s="45" t="s">
        <v>42</v>
      </c>
      <c r="B59" s="46"/>
      <c r="C59" s="46"/>
      <c r="D59" s="46"/>
      <c r="E59" s="46"/>
      <c r="F59" s="46"/>
      <c r="G59" s="46"/>
      <c r="H59" s="46"/>
      <c r="I59" s="47"/>
    </row>
    <row r="60" spans="1:9">
      <c r="A60" s="41" t="s">
        <v>14</v>
      </c>
      <c r="B60" s="41" t="s">
        <v>15</v>
      </c>
      <c r="C60" s="43" t="s">
        <v>16</v>
      </c>
      <c r="D60" s="44"/>
      <c r="E60" s="43" t="s">
        <v>17</v>
      </c>
      <c r="F60" s="44"/>
      <c r="G60" s="43" t="s">
        <v>18</v>
      </c>
      <c r="H60" s="44"/>
      <c r="I60" s="21" t="s">
        <v>19</v>
      </c>
    </row>
    <row r="61" spans="1:9" ht="34.5">
      <c r="A61" s="42"/>
      <c r="B61" s="42"/>
      <c r="C61" s="22" t="s">
        <v>20</v>
      </c>
      <c r="D61" s="22" t="s">
        <v>21</v>
      </c>
      <c r="E61" s="22" t="s">
        <v>20</v>
      </c>
      <c r="F61" s="22" t="s">
        <v>21</v>
      </c>
      <c r="G61" s="22" t="s">
        <v>20</v>
      </c>
      <c r="H61" s="22" t="s">
        <v>21</v>
      </c>
      <c r="I61" s="23"/>
    </row>
    <row r="62" spans="1:9" ht="45" customHeight="1">
      <c r="A62" s="24">
        <v>1</v>
      </c>
      <c r="B62" s="23" t="s">
        <v>43</v>
      </c>
      <c r="C62" s="25"/>
      <c r="D62" s="25"/>
      <c r="E62" s="25">
        <f>164.2</f>
        <v>164.2</v>
      </c>
      <c r="F62" s="26">
        <f>E62/$C$9/6</f>
        <v>5.3871391076115487E-2</v>
      </c>
      <c r="G62" s="25">
        <v>350</v>
      </c>
      <c r="H62" s="26">
        <f>G62/$C$9/12</f>
        <v>5.7414698162729656E-2</v>
      </c>
      <c r="I62" s="22"/>
    </row>
    <row r="63" spans="1:9" ht="47.25" customHeight="1">
      <c r="A63" s="24">
        <v>2</v>
      </c>
      <c r="B63" s="23" t="s">
        <v>44</v>
      </c>
      <c r="C63" s="25"/>
      <c r="D63" s="25"/>
      <c r="E63" s="25">
        <f>112.54</f>
        <v>112.54</v>
      </c>
      <c r="F63" s="26">
        <f>E63/$C$9/6</f>
        <v>3.6922572178477692E-2</v>
      </c>
      <c r="G63" s="25">
        <v>500</v>
      </c>
      <c r="H63" s="26">
        <f>G63/$C$9/12</f>
        <v>8.2020997375328086E-2</v>
      </c>
      <c r="I63" s="23"/>
    </row>
    <row r="64" spans="1:9" ht="30.75" customHeight="1">
      <c r="A64" s="24">
        <v>3</v>
      </c>
      <c r="B64" s="23" t="s">
        <v>45</v>
      </c>
      <c r="C64" s="25"/>
      <c r="D64" s="25"/>
      <c r="E64" s="25">
        <v>130.5</v>
      </c>
      <c r="F64" s="26">
        <f>E64/$C$9/6</f>
        <v>4.281496062992126E-2</v>
      </c>
      <c r="G64" s="25">
        <v>260</v>
      </c>
      <c r="H64" s="26">
        <f>G64/$C$9/12</f>
        <v>4.26509186351706E-2</v>
      </c>
      <c r="I64" s="23"/>
    </row>
    <row r="65" spans="1:9" ht="33" customHeight="1">
      <c r="A65" s="27"/>
      <c r="B65" s="27" t="s">
        <v>46</v>
      </c>
      <c r="C65" s="28">
        <f>D65*$C$9*8</f>
        <v>14813.28</v>
      </c>
      <c r="D65" s="28">
        <v>3.645</v>
      </c>
      <c r="E65" s="28">
        <f>SUM(E62:E64)</f>
        <v>407.24</v>
      </c>
      <c r="F65" s="28">
        <f>SUM(F62:F64)</f>
        <v>0.13360892388451445</v>
      </c>
      <c r="G65" s="28">
        <f>SUM(G62:G64)</f>
        <v>1110</v>
      </c>
      <c r="H65" s="28">
        <f>G65/$C$9/12</f>
        <v>0.18208661417322836</v>
      </c>
      <c r="I65" s="27"/>
    </row>
    <row r="66" spans="1:9" s="50" customFormat="1">
      <c r="A66" s="48"/>
      <c r="B66" s="48" t="s">
        <v>47</v>
      </c>
      <c r="C66" s="49">
        <f>C30+C35+C40+C46+C58+C65</f>
        <v>65735.199999999997</v>
      </c>
      <c r="D66" s="49"/>
      <c r="E66" s="49">
        <f>((E30+E35+E40+E46+E58+E65)*1.05)*1.18</f>
        <v>20590.916220000003</v>
      </c>
      <c r="F66" s="49"/>
      <c r="G66" s="49">
        <f>G30+G35+G40+G46+G58+G65</f>
        <v>98587.34</v>
      </c>
      <c r="H66" s="49"/>
      <c r="I66" s="48"/>
    </row>
    <row r="67" spans="1:9" ht="30">
      <c r="A67" s="23"/>
      <c r="B67" s="23" t="s">
        <v>48</v>
      </c>
      <c r="C67" s="25">
        <f>C66+C68</f>
        <v>69021.959999999992</v>
      </c>
      <c r="D67" s="25"/>
      <c r="E67" s="25">
        <f>(D14+D15)/1.18</f>
        <v>52828.516949152545</v>
      </c>
      <c r="F67" s="25"/>
      <c r="G67" s="25">
        <f>G66+G68</f>
        <v>103516.70699999999</v>
      </c>
      <c r="H67" s="25"/>
      <c r="I67" s="23"/>
    </row>
    <row r="68" spans="1:9" ht="30">
      <c r="A68" s="23"/>
      <c r="B68" s="23" t="s">
        <v>51</v>
      </c>
      <c r="C68" s="25">
        <f>C66*0.05</f>
        <v>3286.76</v>
      </c>
      <c r="D68" s="25"/>
      <c r="E68" s="25">
        <f>D17-E66</f>
        <v>5074.4937799999971</v>
      </c>
      <c r="F68" s="25"/>
      <c r="G68" s="25">
        <f>G66*0.05</f>
        <v>4929.3670000000002</v>
      </c>
      <c r="H68" s="25"/>
      <c r="I68" s="23"/>
    </row>
    <row r="69" spans="1:9" ht="28.5" customHeight="1">
      <c r="A69" s="23"/>
      <c r="B69" s="23" t="s">
        <v>49</v>
      </c>
      <c r="C69" s="25"/>
      <c r="D69" s="25">
        <f>C67/C9/8</f>
        <v>16.983749999999997</v>
      </c>
      <c r="E69" s="25"/>
      <c r="F69" s="25">
        <f>D69</f>
        <v>16.983749999999997</v>
      </c>
      <c r="G69" s="25"/>
      <c r="H69" s="25">
        <f>H30+H35+H40+H46+H58+H65+G68/C9/12</f>
        <v>16.981087106299213</v>
      </c>
      <c r="I69" s="23"/>
    </row>
    <row r="70" spans="1:9" ht="13.5" customHeight="1">
      <c r="A70" s="23"/>
      <c r="B70" s="23" t="s">
        <v>50</v>
      </c>
      <c r="C70" s="25"/>
      <c r="D70" s="25">
        <f>D69*1.18</f>
        <v>20.040824999999995</v>
      </c>
      <c r="E70" s="25"/>
      <c r="F70" s="25">
        <f>D70</f>
        <v>20.040824999999995</v>
      </c>
      <c r="G70" s="25"/>
      <c r="H70" s="25">
        <f>H69*1.18</f>
        <v>20.03768278543307</v>
      </c>
      <c r="I70" s="23"/>
    </row>
    <row r="72" spans="1:9">
      <c r="E72" s="34"/>
      <c r="G72" s="31"/>
    </row>
    <row r="73" spans="1:9">
      <c r="E73" s="34"/>
    </row>
    <row r="74" spans="1:9">
      <c r="E74" s="34"/>
    </row>
  </sheetData>
  <mergeCells count="37">
    <mergeCell ref="A59:I59"/>
    <mergeCell ref="A60:A61"/>
    <mergeCell ref="B60:B61"/>
    <mergeCell ref="C60:D60"/>
    <mergeCell ref="E60:F60"/>
    <mergeCell ref="G60:H60"/>
    <mergeCell ref="A47:I47"/>
    <mergeCell ref="A48:A49"/>
    <mergeCell ref="B48:B49"/>
    <mergeCell ref="C48:D48"/>
    <mergeCell ref="E48:F48"/>
    <mergeCell ref="G48:H48"/>
    <mergeCell ref="A41:I41"/>
    <mergeCell ref="A42:A43"/>
    <mergeCell ref="B42:B43"/>
    <mergeCell ref="C42:D42"/>
    <mergeCell ref="E42:F42"/>
    <mergeCell ref="G42:H42"/>
    <mergeCell ref="A36:I36"/>
    <mergeCell ref="A37:A38"/>
    <mergeCell ref="B37:B38"/>
    <mergeCell ref="C37:D37"/>
    <mergeCell ref="E37:F37"/>
    <mergeCell ref="G37:H37"/>
    <mergeCell ref="A31:I31"/>
    <mergeCell ref="A32:A33"/>
    <mergeCell ref="B32:B33"/>
    <mergeCell ref="C32:D32"/>
    <mergeCell ref="E32:F32"/>
    <mergeCell ref="G32:H32"/>
    <mergeCell ref="A13:D13"/>
    <mergeCell ref="A23:I23"/>
    <mergeCell ref="A24:A25"/>
    <mergeCell ref="B24:B25"/>
    <mergeCell ref="C24:D24"/>
    <mergeCell ref="E24:F24"/>
    <mergeCell ref="G24:H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2018-04-17T07:38:54Z</dcterms:modified>
</cp:coreProperties>
</file>